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F8E2812A-D9AF-4677-B941-C7A377642019}" xr6:coauthVersionLast="47" xr6:coauthVersionMax="47" xr10:uidLastSave="{00000000-0000-0000-0000-000000000000}"/>
  <bookViews>
    <workbookView xWindow="28680" yWindow="-120" windowWidth="29040" windowHeight="15720" firstSheet="3" activeTab="3" xr2:uid="{C4C35DAC-FE22-442E-9EBA-DA30A6197753}"/>
  </bookViews>
  <sheets>
    <sheet name="Step 6a HB4466 Subcommittee Sub" sheetId="2" state="hidden" r:id="rId1"/>
    <sheet name="Sorted by Percentage Change" sheetId="3" state="hidden" r:id="rId2"/>
    <sheet name="Hold Harmless all Counties" sheetId="1" state="hidden" r:id="rId3"/>
    <sheet name="Step 6a-Current Expense" sheetId="4" r:id="rId4"/>
    <sheet name="Step 6a-Current Expense Comp" sheetId="25" r:id="rId5"/>
    <sheet name="MCVC Calculation" sheetId="8" r:id="rId6"/>
    <sheet name="MCVC Comp" sheetId="24" r:id="rId7"/>
    <sheet name="Hold Harmless Partial" sheetId="6" state="hidden" r:id="rId8"/>
  </sheets>
  <definedNames>
    <definedName name="ALLOWANCE">#REF!</definedName>
    <definedName name="PAGE_3">#REF!</definedName>
    <definedName name="_xlnm.Print_Area" localSheetId="2">'Hold Harmless all Counties'!$A$5:$AA$69</definedName>
    <definedName name="_xlnm.Print_Area" localSheetId="7">'Hold Harmless Partial'!$A$5:$AA$69</definedName>
    <definedName name="_xlnm.Print_Area" localSheetId="5">'MCVC Calculation'!$A$1:$G$19</definedName>
    <definedName name="_xlnm.Print_Area" localSheetId="6">'MCVC Comp'!$A$1:$E$18</definedName>
    <definedName name="_xlnm.Print_Area" localSheetId="1">'Sorted by Percentage Change'!$A$5:$Z$69</definedName>
    <definedName name="_xlnm.Print_Area" localSheetId="0">'Step 6a HB4466 Subcommittee Sub'!$A$5:$Z$69</definedName>
    <definedName name="_xlnm.Print_Area" localSheetId="3">'Step 6a-Current Expense'!$A$1:$K$67</definedName>
    <definedName name="_xlnm.Print_Area" localSheetId="4">'Step 6a-Current Expense Comp'!$A$1:$E$67</definedName>
    <definedName name="_xlnm.Print_Titles" localSheetId="2">'Hold Harmless all Counties'!$A:$B</definedName>
    <definedName name="_xlnm.Print_Titles" localSheetId="7">'Hold Harmless Partial'!$A:$B</definedName>
    <definedName name="_xlnm.Print_Titles" localSheetId="5">'MCVC Calculation'!$A:$A</definedName>
    <definedName name="_xlnm.Print_Titles" localSheetId="6">'MCVC Comp'!$A:$A</definedName>
    <definedName name="_xlnm.Print_Titles" localSheetId="1">'Sorted by Percentage Change'!$A:$B</definedName>
    <definedName name="_xlnm.Print_Titles" localSheetId="0">'Step 6a HB4466 Subcommittee Sub'!$A:$B</definedName>
    <definedName name="_xlnm.Print_Titles" localSheetId="3">'Step 6a-Current Expense'!$A:$A</definedName>
    <definedName name="_xlnm.Print_Titles" localSheetId="4">'Step 6a-Current Expense Comp'!$A:$A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5" i="6" l="1"/>
  <c r="D64" i="6"/>
  <c r="D63" i="6"/>
  <c r="R62" i="6"/>
  <c r="D62" i="6"/>
  <c r="D61" i="6"/>
  <c r="R60" i="6"/>
  <c r="D60" i="6"/>
  <c r="D59" i="6"/>
  <c r="D58" i="6"/>
  <c r="R57" i="6"/>
  <c r="D57" i="6"/>
  <c r="R56" i="6"/>
  <c r="D56" i="6"/>
  <c r="D55" i="6"/>
  <c r="R54" i="6"/>
  <c r="D54" i="6"/>
  <c r="R53" i="6"/>
  <c r="D53" i="6"/>
  <c r="R52" i="6"/>
  <c r="D52" i="6"/>
  <c r="R51" i="6"/>
  <c r="D51" i="6"/>
  <c r="D50" i="6"/>
  <c r="D49" i="6"/>
  <c r="D48" i="6"/>
  <c r="R47" i="6"/>
  <c r="D47" i="6"/>
  <c r="D46" i="6"/>
  <c r="R45" i="6"/>
  <c r="D45" i="6"/>
  <c r="D44" i="6"/>
  <c r="D43" i="6"/>
  <c r="D42" i="6"/>
  <c r="R41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R25" i="6"/>
  <c r="D25" i="6"/>
  <c r="D24" i="6"/>
  <c r="D23" i="6"/>
  <c r="R22" i="6"/>
  <c r="D22" i="6"/>
  <c r="R21" i="6"/>
  <c r="D21" i="6"/>
  <c r="R20" i="6"/>
  <c r="D20" i="6"/>
  <c r="D19" i="6"/>
  <c r="R18" i="6"/>
  <c r="D18" i="6"/>
  <c r="D17" i="6"/>
  <c r="R16" i="6"/>
  <c r="D16" i="6"/>
  <c r="D15" i="6"/>
  <c r="D14" i="6"/>
  <c r="R13" i="6"/>
  <c r="D13" i="6"/>
  <c r="D12" i="6"/>
  <c r="D11" i="6"/>
  <c r="D10" i="6"/>
  <c r="T2" i="6"/>
  <c r="R17" i="6" s="1"/>
  <c r="R12" i="6" l="1"/>
  <c r="R10" i="6"/>
  <c r="L49" i="6"/>
  <c r="L58" i="6"/>
  <c r="L17" i="6"/>
  <c r="L40" i="6"/>
  <c r="L52" i="6"/>
  <c r="L13" i="6"/>
  <c r="L19" i="6"/>
  <c r="L39" i="6"/>
  <c r="L18" i="6"/>
  <c r="L21" i="6"/>
  <c r="L50" i="6"/>
  <c r="L53" i="6"/>
  <c r="L56" i="6"/>
  <c r="L64" i="6"/>
  <c r="L11" i="6"/>
  <c r="L23" i="6"/>
  <c r="L26" i="6"/>
  <c r="L30" i="6"/>
  <c r="L34" i="6"/>
  <c r="L38" i="6"/>
  <c r="L57" i="6"/>
  <c r="L12" i="6"/>
  <c r="L16" i="6"/>
  <c r="L28" i="6"/>
  <c r="L32" i="6"/>
  <c r="L36" i="6"/>
  <c r="L43" i="6"/>
  <c r="L61" i="6"/>
  <c r="L27" i="6"/>
  <c r="L31" i="6"/>
  <c r="L14" i="6"/>
  <c r="L20" i="6"/>
  <c r="L22" i="6"/>
  <c r="L25" i="6"/>
  <c r="L29" i="6"/>
  <c r="L37" i="6"/>
  <c r="L48" i="6"/>
  <c r="L54" i="6"/>
  <c r="L60" i="6"/>
  <c r="L44" i="6"/>
  <c r="D65" i="6"/>
  <c r="L15" i="6"/>
  <c r="L24" i="6"/>
  <c r="L35" i="6"/>
  <c r="L47" i="6"/>
  <c r="L51" i="6"/>
  <c r="L55" i="6"/>
  <c r="L59" i="6"/>
  <c r="L63" i="6"/>
  <c r="R61" i="6"/>
  <c r="R64" i="6"/>
  <c r="R48" i="6"/>
  <c r="L10" i="6"/>
  <c r="R30" i="6"/>
  <c r="R39" i="6"/>
  <c r="T3" i="6"/>
  <c r="R55" i="6" s="1"/>
  <c r="F65" i="6"/>
  <c r="R19" i="6"/>
  <c r="R23" i="6"/>
  <c r="R27" i="6"/>
  <c r="R31" i="6"/>
  <c r="R35" i="6"/>
  <c r="L41" i="6"/>
  <c r="L42" i="6"/>
  <c r="L45" i="6"/>
  <c r="C65" i="6"/>
  <c r="L33" i="6"/>
  <c r="R36" i="6"/>
  <c r="R43" i="6"/>
  <c r="L46" i="6"/>
  <c r="R46" i="6"/>
  <c r="L62" i="6"/>
  <c r="AD65" i="1"/>
  <c r="D64" i="1"/>
  <c r="D63" i="1"/>
  <c r="R62" i="1"/>
  <c r="D62" i="1"/>
  <c r="D61" i="1"/>
  <c r="R60" i="1"/>
  <c r="D60" i="1"/>
  <c r="D59" i="1"/>
  <c r="D58" i="1"/>
  <c r="R57" i="1"/>
  <c r="D57" i="1"/>
  <c r="R56" i="1"/>
  <c r="D56" i="1"/>
  <c r="D55" i="1"/>
  <c r="R54" i="1"/>
  <c r="D54" i="1"/>
  <c r="R53" i="1"/>
  <c r="D53" i="1"/>
  <c r="R52" i="1"/>
  <c r="D52" i="1"/>
  <c r="R51" i="1"/>
  <c r="D51" i="1"/>
  <c r="D50" i="1"/>
  <c r="D49" i="1"/>
  <c r="D48" i="1"/>
  <c r="R47" i="1"/>
  <c r="D47" i="1"/>
  <c r="D46" i="1"/>
  <c r="R45" i="1"/>
  <c r="D45" i="1"/>
  <c r="L45" i="1" s="1"/>
  <c r="D44" i="1"/>
  <c r="D43" i="1"/>
  <c r="D42" i="1"/>
  <c r="R41" i="1"/>
  <c r="D41" i="1"/>
  <c r="D40" i="1"/>
  <c r="D39" i="1"/>
  <c r="D38" i="1"/>
  <c r="D37" i="1"/>
  <c r="L37" i="1" s="1"/>
  <c r="D36" i="1"/>
  <c r="D35" i="1"/>
  <c r="D34" i="1"/>
  <c r="D33" i="1"/>
  <c r="D32" i="1"/>
  <c r="D31" i="1"/>
  <c r="D30" i="1"/>
  <c r="D29" i="1"/>
  <c r="D28" i="1"/>
  <c r="D27" i="1"/>
  <c r="D26" i="1"/>
  <c r="R25" i="1"/>
  <c r="D25" i="1"/>
  <c r="L25" i="1" s="1"/>
  <c r="D24" i="1"/>
  <c r="D23" i="1"/>
  <c r="R22" i="1"/>
  <c r="D22" i="1"/>
  <c r="R21" i="1"/>
  <c r="D21" i="1"/>
  <c r="R20" i="1"/>
  <c r="D20" i="1"/>
  <c r="D19" i="1"/>
  <c r="R18" i="1"/>
  <c r="D18" i="1"/>
  <c r="D17" i="1"/>
  <c r="L17" i="1" s="1"/>
  <c r="R16" i="1"/>
  <c r="D16" i="1"/>
  <c r="D15" i="1"/>
  <c r="D14" i="1"/>
  <c r="L14" i="1" s="1"/>
  <c r="R13" i="1"/>
  <c r="D13" i="1"/>
  <c r="D12" i="1"/>
  <c r="D10" i="1"/>
  <c r="T2" i="1"/>
  <c r="R64" i="1" s="1"/>
  <c r="AC65" i="3"/>
  <c r="D64" i="3"/>
  <c r="R63" i="3"/>
  <c r="D63" i="3"/>
  <c r="D62" i="3"/>
  <c r="L62" i="3" s="1"/>
  <c r="D61" i="3"/>
  <c r="D60" i="3"/>
  <c r="R59" i="3"/>
  <c r="D59" i="3"/>
  <c r="D58" i="3"/>
  <c r="D57" i="3"/>
  <c r="D56" i="3"/>
  <c r="D55" i="3"/>
  <c r="D54" i="3"/>
  <c r="D53" i="3"/>
  <c r="D52" i="3"/>
  <c r="D51" i="3"/>
  <c r="D50" i="3"/>
  <c r="D49" i="3"/>
  <c r="R48" i="3"/>
  <c r="D48" i="3"/>
  <c r="D47" i="3"/>
  <c r="L47" i="3" s="1"/>
  <c r="R46" i="3"/>
  <c r="D46" i="3"/>
  <c r="R45" i="3"/>
  <c r="D45" i="3"/>
  <c r="R44" i="3"/>
  <c r="D44" i="3"/>
  <c r="D43" i="3"/>
  <c r="D42" i="3"/>
  <c r="L42" i="3" s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R27" i="3"/>
  <c r="D27" i="3"/>
  <c r="D26" i="3"/>
  <c r="D25" i="3"/>
  <c r="R24" i="3"/>
  <c r="D24" i="3"/>
  <c r="D23" i="3"/>
  <c r="D22" i="3"/>
  <c r="R21" i="3"/>
  <c r="D21" i="3"/>
  <c r="D20" i="3"/>
  <c r="R19" i="3"/>
  <c r="D19" i="3"/>
  <c r="R18" i="3"/>
  <c r="D18" i="3"/>
  <c r="L18" i="3" s="1"/>
  <c r="D17" i="3"/>
  <c r="R16" i="3"/>
  <c r="D16" i="3"/>
  <c r="R15" i="3"/>
  <c r="D15" i="3"/>
  <c r="R14" i="3"/>
  <c r="D14" i="3"/>
  <c r="R13" i="3"/>
  <c r="D13" i="3"/>
  <c r="R12" i="3"/>
  <c r="D12" i="3"/>
  <c r="R11" i="3"/>
  <c r="D11" i="3"/>
  <c r="R10" i="3"/>
  <c r="D10" i="3"/>
  <c r="T2" i="3"/>
  <c r="R57" i="3" s="1"/>
  <c r="AC65" i="2"/>
  <c r="D64" i="2"/>
  <c r="D63" i="2"/>
  <c r="L63" i="2" s="1"/>
  <c r="R62" i="2"/>
  <c r="D62" i="2"/>
  <c r="D61" i="2"/>
  <c r="R60" i="2"/>
  <c r="D60" i="2"/>
  <c r="D59" i="2"/>
  <c r="L59" i="2" s="1"/>
  <c r="D58" i="2"/>
  <c r="R57" i="2"/>
  <c r="D57" i="2"/>
  <c r="R56" i="2"/>
  <c r="D56" i="2"/>
  <c r="D55" i="2"/>
  <c r="R54" i="2"/>
  <c r="D54" i="2"/>
  <c r="R53" i="2"/>
  <c r="D53" i="2"/>
  <c r="R52" i="2"/>
  <c r="D52" i="2"/>
  <c r="R51" i="2"/>
  <c r="D51" i="2"/>
  <c r="D50" i="2"/>
  <c r="D49" i="2"/>
  <c r="D48" i="2"/>
  <c r="R47" i="2"/>
  <c r="D47" i="2"/>
  <c r="D46" i="2"/>
  <c r="R45" i="2"/>
  <c r="D45" i="2"/>
  <c r="D44" i="2"/>
  <c r="D43" i="2"/>
  <c r="D42" i="2"/>
  <c r="R41" i="2"/>
  <c r="D41" i="2"/>
  <c r="D40" i="2"/>
  <c r="D39" i="2"/>
  <c r="D38" i="2"/>
  <c r="D37" i="2"/>
  <c r="D36" i="2"/>
  <c r="D35" i="2"/>
  <c r="L35" i="2" s="1"/>
  <c r="D34" i="2"/>
  <c r="D33" i="2"/>
  <c r="D32" i="2"/>
  <c r="D31" i="2"/>
  <c r="D30" i="2"/>
  <c r="D29" i="2"/>
  <c r="D28" i="2"/>
  <c r="D27" i="2"/>
  <c r="D26" i="2"/>
  <c r="R25" i="2"/>
  <c r="D25" i="2"/>
  <c r="D24" i="2"/>
  <c r="D23" i="2"/>
  <c r="R22" i="2"/>
  <c r="D22" i="2"/>
  <c r="R21" i="2"/>
  <c r="D21" i="2"/>
  <c r="R20" i="2"/>
  <c r="D20" i="2"/>
  <c r="D19" i="2"/>
  <c r="R18" i="2"/>
  <c r="D18" i="2"/>
  <c r="D17" i="2"/>
  <c r="R16" i="2"/>
  <c r="D16" i="2"/>
  <c r="D15" i="2"/>
  <c r="D14" i="2"/>
  <c r="R13" i="2"/>
  <c r="D13" i="2"/>
  <c r="D12" i="2"/>
  <c r="D11" i="2"/>
  <c r="D10" i="2"/>
  <c r="T2" i="2"/>
  <c r="R61" i="2" s="1"/>
  <c r="R42" i="6" l="1"/>
  <c r="R58" i="6"/>
  <c r="R59" i="6"/>
  <c r="R34" i="6"/>
  <c r="T3" i="2"/>
  <c r="R42" i="2" s="1"/>
  <c r="T3" i="1"/>
  <c r="R34" i="1" s="1"/>
  <c r="R12" i="1"/>
  <c r="R30" i="2"/>
  <c r="R39" i="2"/>
  <c r="R46" i="2"/>
  <c r="R48" i="2"/>
  <c r="T3" i="3"/>
  <c r="R17" i="3"/>
  <c r="R50" i="3"/>
  <c r="R54" i="3"/>
  <c r="R56" i="3"/>
  <c r="R10" i="1"/>
  <c r="R27" i="1"/>
  <c r="R36" i="1"/>
  <c r="R39" i="1"/>
  <c r="R43" i="1"/>
  <c r="R48" i="1"/>
  <c r="R55" i="1"/>
  <c r="R10" i="2"/>
  <c r="R12" i="2"/>
  <c r="R27" i="2"/>
  <c r="R43" i="2"/>
  <c r="R64" i="2"/>
  <c r="R23" i="3"/>
  <c r="R26" i="3"/>
  <c r="R31" i="3"/>
  <c r="R31" i="1"/>
  <c r="R35" i="1"/>
  <c r="R61" i="1"/>
  <c r="R31" i="2"/>
  <c r="R36" i="2"/>
  <c r="R38" i="2"/>
  <c r="R55" i="2"/>
  <c r="R59" i="2"/>
  <c r="R49" i="3"/>
  <c r="R51" i="3"/>
  <c r="R60" i="3"/>
  <c r="R62" i="3"/>
  <c r="R17" i="1"/>
  <c r="R19" i="1"/>
  <c r="R23" i="1"/>
  <c r="R42" i="1"/>
  <c r="R46" i="1"/>
  <c r="R58" i="1"/>
  <c r="T4" i="2"/>
  <c r="R17" i="2"/>
  <c r="R19" i="2"/>
  <c r="R23" i="2"/>
  <c r="R35" i="2"/>
  <c r="R22" i="3"/>
  <c r="R32" i="3"/>
  <c r="R41" i="3"/>
  <c r="R30" i="1"/>
  <c r="R32" i="1"/>
  <c r="L41" i="2"/>
  <c r="L49" i="2"/>
  <c r="L32" i="3"/>
  <c r="L40" i="3"/>
  <c r="L60" i="3"/>
  <c r="L64" i="3"/>
  <c r="L15" i="1"/>
  <c r="L54" i="1"/>
  <c r="L58" i="1"/>
  <c r="L14" i="2"/>
  <c r="L18" i="2"/>
  <c r="L22" i="2"/>
  <c r="L26" i="2"/>
  <c r="L11" i="2"/>
  <c r="L19" i="2"/>
  <c r="L28" i="2"/>
  <c r="L37" i="2"/>
  <c r="L42" i="2"/>
  <c r="L54" i="2"/>
  <c r="L55" i="1"/>
  <c r="L23" i="3"/>
  <c r="L27" i="3"/>
  <c r="L41" i="3"/>
  <c r="L28" i="1"/>
  <c r="L32" i="1"/>
  <c r="L52" i="1"/>
  <c r="L56" i="1"/>
  <c r="L44" i="2"/>
  <c r="L52" i="2"/>
  <c r="L56" i="2"/>
  <c r="L64" i="2"/>
  <c r="L11" i="3"/>
  <c r="L20" i="3"/>
  <c r="L49" i="3"/>
  <c r="L57" i="3"/>
  <c r="L26" i="1"/>
  <c r="L63" i="3"/>
  <c r="L10" i="1"/>
  <c r="L16" i="1"/>
  <c r="L46" i="1"/>
  <c r="L50" i="1"/>
  <c r="L59" i="1"/>
  <c r="C65" i="1"/>
  <c r="L46" i="2"/>
  <c r="L15" i="3"/>
  <c r="L29" i="3"/>
  <c r="L51" i="3"/>
  <c r="L13" i="1"/>
  <c r="L23" i="1"/>
  <c r="L36" i="1"/>
  <c r="L39" i="1"/>
  <c r="L40" i="1"/>
  <c r="L44" i="1"/>
  <c r="L48" i="1"/>
  <c r="L60" i="1"/>
  <c r="L63" i="1"/>
  <c r="L17" i="2"/>
  <c r="L20" i="2"/>
  <c r="L23" i="2"/>
  <c r="L30" i="2"/>
  <c r="L34" i="2"/>
  <c r="L38" i="2"/>
  <c r="L53" i="2"/>
  <c r="L57" i="2"/>
  <c r="L61" i="2"/>
  <c r="L26" i="3"/>
  <c r="L30" i="3"/>
  <c r="L36" i="3"/>
  <c r="L39" i="3"/>
  <c r="L56" i="3"/>
  <c r="L43" i="1"/>
  <c r="L49" i="1"/>
  <c r="L12" i="2"/>
  <c r="L15" i="2"/>
  <c r="L32" i="2"/>
  <c r="L51" i="2"/>
  <c r="L17" i="3"/>
  <c r="L38" i="3"/>
  <c r="L54" i="3"/>
  <c r="L61" i="3"/>
  <c r="L12" i="1"/>
  <c r="L20" i="1"/>
  <c r="L41" i="1"/>
  <c r="L47" i="1"/>
  <c r="L40" i="2"/>
  <c r="L10" i="3"/>
  <c r="L28" i="3"/>
  <c r="L31" i="3"/>
  <c r="L33" i="3"/>
  <c r="L35" i="3"/>
  <c r="L37" i="3"/>
  <c r="L43" i="3"/>
  <c r="L24" i="1"/>
  <c r="L64" i="1"/>
  <c r="L16" i="2"/>
  <c r="L25" i="2"/>
  <c r="F65" i="2"/>
  <c r="L24" i="2"/>
  <c r="L27" i="2"/>
  <c r="L29" i="2"/>
  <c r="L33" i="2"/>
  <c r="L36" i="2"/>
  <c r="L43" i="2"/>
  <c r="L45" i="2"/>
  <c r="L47" i="2"/>
  <c r="L48" i="2"/>
  <c r="L50" i="2"/>
  <c r="L62" i="2"/>
  <c r="L12" i="3"/>
  <c r="L24" i="3"/>
  <c r="L52" i="3"/>
  <c r="L22" i="1"/>
  <c r="L62" i="1"/>
  <c r="L46" i="3"/>
  <c r="L55" i="3"/>
  <c r="L58" i="3"/>
  <c r="L21" i="1"/>
  <c r="L35" i="1"/>
  <c r="L61" i="1"/>
  <c r="L55" i="2"/>
  <c r="L58" i="2"/>
  <c r="L13" i="3"/>
  <c r="L14" i="3"/>
  <c r="L16" i="3"/>
  <c r="L19" i="3"/>
  <c r="L21" i="3"/>
  <c r="L22" i="3"/>
  <c r="L25" i="3"/>
  <c r="L48" i="3"/>
  <c r="L50" i="3"/>
  <c r="L53" i="3"/>
  <c r="L59" i="3"/>
  <c r="L18" i="1"/>
  <c r="L38" i="1"/>
  <c r="L42" i="1"/>
  <c r="L51" i="1"/>
  <c r="D65" i="2"/>
  <c r="L65" i="2" s="1"/>
  <c r="L10" i="2"/>
  <c r="C65" i="2"/>
  <c r="D65" i="3"/>
  <c r="D11" i="1"/>
  <c r="L11" i="1" s="1"/>
  <c r="L31" i="2"/>
  <c r="L60" i="2"/>
  <c r="F65" i="3"/>
  <c r="L34" i="3"/>
  <c r="F65" i="1"/>
  <c r="L53" i="1"/>
  <c r="L57" i="1"/>
  <c r="L13" i="2"/>
  <c r="L21" i="2"/>
  <c r="L39" i="2"/>
  <c r="L44" i="3"/>
  <c r="L45" i="3"/>
  <c r="C65" i="3"/>
  <c r="L19" i="1"/>
  <c r="L27" i="1"/>
  <c r="L31" i="1"/>
  <c r="L33" i="1"/>
  <c r="L34" i="1"/>
  <c r="L29" i="1"/>
  <c r="L30" i="1"/>
  <c r="T4" i="6"/>
  <c r="R32" i="6"/>
  <c r="R38" i="6"/>
  <c r="L65" i="6"/>
  <c r="T4" i="1" l="1"/>
  <c r="R50" i="1"/>
  <c r="R59" i="1"/>
  <c r="R58" i="2"/>
  <c r="R38" i="1"/>
  <c r="R32" i="2"/>
  <c r="R50" i="2"/>
  <c r="R34" i="2"/>
  <c r="R63" i="2"/>
  <c r="R44" i="2"/>
  <c r="R40" i="2"/>
  <c r="R15" i="2"/>
  <c r="R11" i="2"/>
  <c r="R49" i="2"/>
  <c r="R33" i="2"/>
  <c r="R29" i="2"/>
  <c r="R26" i="2"/>
  <c r="R24" i="2"/>
  <c r="R14" i="2"/>
  <c r="R37" i="2"/>
  <c r="R28" i="2"/>
  <c r="R49" i="1"/>
  <c r="R37" i="1"/>
  <c r="R44" i="1"/>
  <c r="R40" i="1"/>
  <c r="R28" i="1"/>
  <c r="R26" i="1"/>
  <c r="R14" i="1"/>
  <c r="R11" i="1"/>
  <c r="R63" i="1"/>
  <c r="R33" i="1"/>
  <c r="R29" i="1"/>
  <c r="R15" i="1"/>
  <c r="R24" i="1"/>
  <c r="R36" i="3"/>
  <c r="R34" i="3"/>
  <c r="R30" i="3"/>
  <c r="R64" i="3"/>
  <c r="R39" i="3"/>
  <c r="R25" i="3"/>
  <c r="R37" i="3"/>
  <c r="R29" i="3"/>
  <c r="T4" i="3"/>
  <c r="R52" i="3"/>
  <c r="L65" i="3"/>
  <c r="D65" i="1"/>
  <c r="L65" i="1" s="1"/>
  <c r="R49" i="6"/>
  <c r="R44" i="6"/>
  <c r="R40" i="6"/>
  <c r="R15" i="6"/>
  <c r="R11" i="6"/>
  <c r="R63" i="6"/>
  <c r="R33" i="6"/>
  <c r="R37" i="6"/>
  <c r="R28" i="6"/>
  <c r="R26" i="6"/>
  <c r="R24" i="6"/>
  <c r="R14" i="6"/>
  <c r="R50" i="6"/>
  <c r="R29" i="6"/>
  <c r="R38" i="3" l="1"/>
  <c r="R28" i="3"/>
  <c r="R20" i="3"/>
  <c r="R58" i="3"/>
  <c r="R55" i="3"/>
  <c r="R53" i="3"/>
  <c r="R47" i="3"/>
  <c r="R42" i="3"/>
  <c r="R40" i="3"/>
  <c r="R35" i="3"/>
  <c r="R33" i="3"/>
  <c r="R61" i="3"/>
  <c r="R43" i="3"/>
  <c r="J33" i="6" l="1"/>
  <c r="J58" i="3"/>
  <c r="J33" i="1"/>
  <c r="J33" i="2"/>
  <c r="J41" i="6"/>
  <c r="J21" i="3"/>
  <c r="J41" i="1"/>
  <c r="J41" i="2"/>
  <c r="J35" i="3"/>
  <c r="J37" i="6"/>
  <c r="J37" i="1"/>
  <c r="J37" i="2"/>
  <c r="J15" i="1"/>
  <c r="J15" i="6"/>
  <c r="J15" i="2"/>
  <c r="J28" i="3"/>
  <c r="J19" i="1"/>
  <c r="J41" i="3"/>
  <c r="J19" i="2"/>
  <c r="J19" i="6"/>
  <c r="J11" i="3"/>
  <c r="J47" i="1"/>
  <c r="J47" i="6"/>
  <c r="J47" i="2"/>
  <c r="J55" i="1"/>
  <c r="J34" i="3"/>
  <c r="J55" i="2"/>
  <c r="J55" i="6"/>
  <c r="J45" i="6"/>
  <c r="J45" i="1"/>
  <c r="J45" i="2"/>
  <c r="J18" i="6"/>
  <c r="J18" i="1"/>
  <c r="J18" i="2"/>
  <c r="J16" i="3"/>
  <c r="J55" i="3"/>
  <c r="J49" i="6"/>
  <c r="J49" i="1"/>
  <c r="J49" i="2"/>
  <c r="J22" i="6"/>
  <c r="J22" i="1"/>
  <c r="J22" i="2"/>
  <c r="J24" i="3"/>
  <c r="J26" i="6"/>
  <c r="J38" i="3"/>
  <c r="J26" i="1"/>
  <c r="J26" i="2"/>
  <c r="J58" i="6"/>
  <c r="J30" i="3"/>
  <c r="J58" i="1"/>
  <c r="J58" i="2"/>
  <c r="J30" i="6"/>
  <c r="J23" i="3"/>
  <c r="J30" i="1"/>
  <c r="J30" i="2"/>
  <c r="J46" i="6"/>
  <c r="J50" i="3"/>
  <c r="J46" i="1"/>
  <c r="J46" i="2"/>
  <c r="J36" i="1"/>
  <c r="J31" i="3"/>
  <c r="J36" i="6"/>
  <c r="J36" i="2"/>
  <c r="J27" i="3"/>
  <c r="J57" i="6"/>
  <c r="J57" i="1"/>
  <c r="J57" i="2"/>
  <c r="J12" i="1"/>
  <c r="J51" i="3"/>
  <c r="J12" i="6"/>
  <c r="J12" i="2"/>
  <c r="J53" i="6"/>
  <c r="J45" i="3"/>
  <c r="J53" i="1"/>
  <c r="J53" i="2"/>
  <c r="J54" i="3"/>
  <c r="J50" i="6"/>
  <c r="J50" i="1"/>
  <c r="J25" i="3"/>
  <c r="J50" i="2"/>
  <c r="J54" i="6"/>
  <c r="J46" i="3"/>
  <c r="J54" i="1"/>
  <c r="J54" i="2"/>
  <c r="J20" i="1"/>
  <c r="J20" i="6"/>
  <c r="J12" i="3"/>
  <c r="J20" i="2"/>
  <c r="J14" i="6"/>
  <c r="J42" i="3"/>
  <c r="J14" i="1"/>
  <c r="J14" i="2"/>
  <c r="J56" i="1"/>
  <c r="J56" i="6"/>
  <c r="J13" i="3"/>
  <c r="J56" i="2"/>
  <c r="J34" i="6"/>
  <c r="J34" i="1"/>
  <c r="J37" i="3"/>
  <c r="J34" i="2"/>
  <c r="J28" i="1"/>
  <c r="J28" i="6"/>
  <c r="J33" i="3"/>
  <c r="J28" i="2"/>
  <c r="J42" i="6"/>
  <c r="J42" i="1"/>
  <c r="J42" i="2"/>
  <c r="J64" i="3"/>
  <c r="J61" i="6"/>
  <c r="J49" i="3"/>
  <c r="J61" i="1"/>
  <c r="J61" i="2"/>
  <c r="J52" i="1"/>
  <c r="J59" i="3"/>
  <c r="J52" i="6"/>
  <c r="J52" i="2"/>
  <c r="J38" i="6"/>
  <c r="J38" i="1"/>
  <c r="J52" i="3"/>
  <c r="J38" i="2"/>
  <c r="J44" i="1"/>
  <c r="J44" i="6"/>
  <c r="J61" i="3"/>
  <c r="J44" i="2"/>
  <c r="J17" i="6"/>
  <c r="J60" i="3"/>
  <c r="J17" i="2"/>
  <c r="J17" i="1"/>
  <c r="J63" i="3"/>
  <c r="J21" i="6"/>
  <c r="J21" i="1"/>
  <c r="J21" i="2"/>
  <c r="J29" i="6"/>
  <c r="J53" i="3"/>
  <c r="J29" i="1"/>
  <c r="J29" i="2"/>
  <c r="J19" i="3"/>
  <c r="J13" i="6"/>
  <c r="J13" i="1"/>
  <c r="J13" i="2"/>
  <c r="J16" i="1"/>
  <c r="J15" i="3"/>
  <c r="J16" i="6"/>
  <c r="J16" i="2"/>
  <c r="J24" i="1"/>
  <c r="J43" i="3"/>
  <c r="J24" i="6"/>
  <c r="J24" i="2"/>
  <c r="J32" i="1"/>
  <c r="J32" i="6"/>
  <c r="J29" i="3"/>
  <c r="J32" i="2"/>
  <c r="J62" i="6"/>
  <c r="J14" i="3"/>
  <c r="J62" i="1"/>
  <c r="J62" i="2"/>
  <c r="J48" i="1"/>
  <c r="J26" i="3"/>
  <c r="J48" i="6"/>
  <c r="J48" i="2"/>
  <c r="J60" i="1"/>
  <c r="J60" i="6"/>
  <c r="J44" i="3"/>
  <c r="J60" i="2"/>
  <c r="J25" i="6"/>
  <c r="J18" i="3"/>
  <c r="J25" i="1"/>
  <c r="J25" i="2"/>
  <c r="J64" i="1"/>
  <c r="J64" i="6"/>
  <c r="J17" i="3"/>
  <c r="J64" i="2"/>
  <c r="J40" i="1"/>
  <c r="J40" i="6"/>
  <c r="J40" i="3"/>
  <c r="J40" i="2"/>
  <c r="J47" i="3" l="1"/>
  <c r="J63" i="1"/>
  <c r="J63" i="6"/>
  <c r="J63" i="2"/>
  <c r="J39" i="3"/>
  <c r="J27" i="1"/>
  <c r="J27" i="2"/>
  <c r="J27" i="6"/>
  <c r="J31" i="1"/>
  <c r="J22" i="3"/>
  <c r="J31" i="6"/>
  <c r="J31" i="2"/>
  <c r="J10" i="6"/>
  <c r="J43" i="1"/>
  <c r="J57" i="3"/>
  <c r="J43" i="2"/>
  <c r="J43" i="6"/>
  <c r="J35" i="1"/>
  <c r="J35" i="2"/>
  <c r="J32" i="3"/>
  <c r="J35" i="6"/>
  <c r="J11" i="1"/>
  <c r="J20" i="3"/>
  <c r="J11" i="2"/>
  <c r="J11" i="6"/>
  <c r="J10" i="2"/>
  <c r="J59" i="1"/>
  <c r="J36" i="3"/>
  <c r="J59" i="2"/>
  <c r="J59" i="6"/>
  <c r="J51" i="1"/>
  <c r="J51" i="2"/>
  <c r="J48" i="3"/>
  <c r="J51" i="6"/>
  <c r="J23" i="1"/>
  <c r="J23" i="2"/>
  <c r="J56" i="3"/>
  <c r="J23" i="6"/>
  <c r="J10" i="1"/>
  <c r="J10" i="3"/>
  <c r="J39" i="1"/>
  <c r="J62" i="3"/>
  <c r="J39" i="2"/>
  <c r="J39" i="6"/>
  <c r="H65" i="2" l="1"/>
  <c r="J65" i="2" s="1"/>
  <c r="N24" i="2" s="1"/>
  <c r="T24" i="2" s="1"/>
  <c r="H65" i="6"/>
  <c r="J65" i="6" s="1"/>
  <c r="H65" i="1"/>
  <c r="J65" i="1" s="1"/>
  <c r="H65" i="3"/>
  <c r="J65" i="3" s="1"/>
  <c r="N33" i="2" l="1"/>
  <c r="T33" i="2" s="1"/>
  <c r="AA33" i="2" s="1"/>
  <c r="N27" i="2"/>
  <c r="T27" i="2" s="1"/>
  <c r="AA27" i="2" s="1"/>
  <c r="N39" i="2"/>
  <c r="T39" i="2" s="1"/>
  <c r="N46" i="2"/>
  <c r="T46" i="2" s="1"/>
  <c r="AA46" i="2" s="1"/>
  <c r="N28" i="2"/>
  <c r="T28" i="2" s="1"/>
  <c r="AA28" i="2" s="1"/>
  <c r="N43" i="2"/>
  <c r="T43" i="2" s="1"/>
  <c r="AA43" i="2" s="1"/>
  <c r="N31" i="2"/>
  <c r="T31" i="2" s="1"/>
  <c r="AA31" i="2" s="1"/>
  <c r="N62" i="2"/>
  <c r="T62" i="2" s="1"/>
  <c r="AA62" i="2" s="1"/>
  <c r="N54" i="2"/>
  <c r="T54" i="2" s="1"/>
  <c r="AA54" i="2" s="1"/>
  <c r="N15" i="2"/>
  <c r="T15" i="2" s="1"/>
  <c r="AA15" i="2" s="1"/>
  <c r="N22" i="2"/>
  <c r="T22" i="2" s="1"/>
  <c r="AA22" i="2" s="1"/>
  <c r="N55" i="2"/>
  <c r="T55" i="2" s="1"/>
  <c r="AA55" i="2" s="1"/>
  <c r="N16" i="2"/>
  <c r="T16" i="2" s="1"/>
  <c r="AA16" i="2" s="1"/>
  <c r="N11" i="2"/>
  <c r="T11" i="2" s="1"/>
  <c r="AA11" i="2" s="1"/>
  <c r="N42" i="2"/>
  <c r="T42" i="2" s="1"/>
  <c r="AA42" i="2" s="1"/>
  <c r="N36" i="2"/>
  <c r="T36" i="2" s="1"/>
  <c r="AA36" i="2" s="1"/>
  <c r="N60" i="2"/>
  <c r="T60" i="2" s="1"/>
  <c r="AA60" i="2" s="1"/>
  <c r="N49" i="2"/>
  <c r="T49" i="2" s="1"/>
  <c r="AA49" i="2" s="1"/>
  <c r="N23" i="2"/>
  <c r="T23" i="2" s="1"/>
  <c r="AA23" i="2" s="1"/>
  <c r="N47" i="2"/>
  <c r="T47" i="2" s="1"/>
  <c r="AA47" i="2" s="1"/>
  <c r="N19" i="2"/>
  <c r="T19" i="2" s="1"/>
  <c r="AA19" i="2" s="1"/>
  <c r="N57" i="2"/>
  <c r="T57" i="2" s="1"/>
  <c r="AA57" i="2" s="1"/>
  <c r="N64" i="2"/>
  <c r="T64" i="2" s="1"/>
  <c r="AA64" i="2" s="1"/>
  <c r="N52" i="2"/>
  <c r="T52" i="2" s="1"/>
  <c r="AA52" i="2" s="1"/>
  <c r="N35" i="2"/>
  <c r="T35" i="2" s="1"/>
  <c r="AA35" i="2" s="1"/>
  <c r="N56" i="2"/>
  <c r="T56" i="2" s="1"/>
  <c r="N53" i="2"/>
  <c r="T53" i="2" s="1"/>
  <c r="AA53" i="2" s="1"/>
  <c r="N41" i="2"/>
  <c r="T41" i="2" s="1"/>
  <c r="AA41" i="2" s="1"/>
  <c r="N20" i="2"/>
  <c r="T20" i="2" s="1"/>
  <c r="AA20" i="2" s="1"/>
  <c r="N61" i="2"/>
  <c r="T61" i="2" s="1"/>
  <c r="AA61" i="2" s="1"/>
  <c r="N26" i="2"/>
  <c r="T26" i="2" s="1"/>
  <c r="AA26" i="2" s="1"/>
  <c r="N13" i="2"/>
  <c r="T13" i="2" s="1"/>
  <c r="AA13" i="2" s="1"/>
  <c r="N59" i="2"/>
  <c r="T59" i="2" s="1"/>
  <c r="AA59" i="2" s="1"/>
  <c r="N34" i="2"/>
  <c r="T34" i="2" s="1"/>
  <c r="AA34" i="2" s="1"/>
  <c r="N21" i="2"/>
  <c r="T21" i="2" s="1"/>
  <c r="AA21" i="2" s="1"/>
  <c r="N32" i="2"/>
  <c r="T32" i="2" s="1"/>
  <c r="AA32" i="2" s="1"/>
  <c r="N58" i="2"/>
  <c r="T58" i="2" s="1"/>
  <c r="AA58" i="2" s="1"/>
  <c r="N10" i="2"/>
  <c r="T10" i="2" s="1"/>
  <c r="N25" i="2"/>
  <c r="T25" i="2" s="1"/>
  <c r="AA25" i="2" s="1"/>
  <c r="N48" i="2"/>
  <c r="T48" i="2" s="1"/>
  <c r="AA48" i="2" s="1"/>
  <c r="N30" i="2"/>
  <c r="T30" i="2" s="1"/>
  <c r="AA30" i="2" s="1"/>
  <c r="N18" i="2"/>
  <c r="T18" i="2" s="1"/>
  <c r="AA18" i="2" s="1"/>
  <c r="N14" i="2"/>
  <c r="T14" i="2" s="1"/>
  <c r="AA14" i="2" s="1"/>
  <c r="N40" i="2"/>
  <c r="T40" i="2" s="1"/>
  <c r="AA40" i="2" s="1"/>
  <c r="N45" i="2"/>
  <c r="T45" i="2" s="1"/>
  <c r="AA45" i="2" s="1"/>
  <c r="N17" i="2"/>
  <c r="T17" i="2" s="1"/>
  <c r="AA17" i="2" s="1"/>
  <c r="N38" i="2"/>
  <c r="T38" i="2" s="1"/>
  <c r="AA38" i="2" s="1"/>
  <c r="N50" i="2"/>
  <c r="T50" i="2" s="1"/>
  <c r="AA50" i="2" s="1"/>
  <c r="N37" i="2"/>
  <c r="T37" i="2" s="1"/>
  <c r="AA37" i="2" s="1"/>
  <c r="N51" i="2"/>
  <c r="T51" i="2" s="1"/>
  <c r="AA51" i="2" s="1"/>
  <c r="N29" i="2"/>
  <c r="T29" i="2" s="1"/>
  <c r="AA29" i="2" s="1"/>
  <c r="N63" i="2"/>
  <c r="T63" i="2" s="1"/>
  <c r="AA63" i="2" s="1"/>
  <c r="N12" i="2"/>
  <c r="T12" i="2" s="1"/>
  <c r="AA12" i="2" s="1"/>
  <c r="N44" i="2"/>
  <c r="T44" i="2" s="1"/>
  <c r="AA44" i="2" s="1"/>
  <c r="N51" i="6"/>
  <c r="T51" i="6" s="1"/>
  <c r="N56" i="6"/>
  <c r="T56" i="6" s="1"/>
  <c r="N40" i="6"/>
  <c r="T40" i="6" s="1"/>
  <c r="N49" i="6"/>
  <c r="T49" i="6" s="1"/>
  <c r="N27" i="6"/>
  <c r="T27" i="6" s="1"/>
  <c r="N50" i="6"/>
  <c r="T50" i="6" s="1"/>
  <c r="N25" i="6"/>
  <c r="T25" i="6" s="1"/>
  <c r="N57" i="6"/>
  <c r="T57" i="6" s="1"/>
  <c r="N16" i="6"/>
  <c r="T16" i="6" s="1"/>
  <c r="N30" i="6"/>
  <c r="T30" i="6" s="1"/>
  <c r="N22" i="6"/>
  <c r="T22" i="6" s="1"/>
  <c r="N15" i="6"/>
  <c r="T15" i="6" s="1"/>
  <c r="N10" i="6"/>
  <c r="N55" i="6"/>
  <c r="T55" i="6" s="1"/>
  <c r="N44" i="6"/>
  <c r="T44" i="6" s="1"/>
  <c r="N31" i="6"/>
  <c r="T31" i="6" s="1"/>
  <c r="N61" i="6"/>
  <c r="T61" i="6" s="1"/>
  <c r="N24" i="6"/>
  <c r="T24" i="6" s="1"/>
  <c r="N11" i="6"/>
  <c r="T11" i="6" s="1"/>
  <c r="N63" i="6"/>
  <c r="T63" i="6" s="1"/>
  <c r="N47" i="6"/>
  <c r="T47" i="6" s="1"/>
  <c r="N52" i="6"/>
  <c r="T52" i="6" s="1"/>
  <c r="N36" i="6"/>
  <c r="T36" i="6" s="1"/>
  <c r="N42" i="6"/>
  <c r="T42" i="6" s="1"/>
  <c r="N23" i="6"/>
  <c r="T23" i="6" s="1"/>
  <c r="N45" i="6"/>
  <c r="T45" i="6" s="1"/>
  <c r="N21" i="6"/>
  <c r="T21" i="6" s="1"/>
  <c r="N53" i="6"/>
  <c r="T53" i="6" s="1"/>
  <c r="N12" i="6"/>
  <c r="T12" i="6" s="1"/>
  <c r="N28" i="6"/>
  <c r="T28" i="6" s="1"/>
  <c r="N20" i="6"/>
  <c r="T20" i="6" s="1"/>
  <c r="N43" i="6"/>
  <c r="T43" i="6" s="1"/>
  <c r="N62" i="6"/>
  <c r="T62" i="6" s="1"/>
  <c r="N60" i="6"/>
  <c r="T60" i="6" s="1"/>
  <c r="N54" i="6"/>
  <c r="T54" i="6" s="1"/>
  <c r="N29" i="6"/>
  <c r="T29" i="6" s="1"/>
  <c r="N33" i="6"/>
  <c r="T33" i="6" s="1"/>
  <c r="N13" i="6"/>
  <c r="T13" i="6" s="1"/>
  <c r="N59" i="6"/>
  <c r="T59" i="6" s="1"/>
  <c r="N64" i="6"/>
  <c r="T64" i="6" s="1"/>
  <c r="N48" i="6"/>
  <c r="T48" i="6" s="1"/>
  <c r="N32" i="6"/>
  <c r="T32" i="6" s="1"/>
  <c r="N34" i="6"/>
  <c r="T34" i="6" s="1"/>
  <c r="N19" i="6"/>
  <c r="T19" i="6" s="1"/>
  <c r="N38" i="6"/>
  <c r="T38" i="6" s="1"/>
  <c r="N17" i="6"/>
  <c r="T17" i="6" s="1"/>
  <c r="N35" i="6"/>
  <c r="T35" i="6" s="1"/>
  <c r="N39" i="6"/>
  <c r="T39" i="6" s="1"/>
  <c r="N26" i="6"/>
  <c r="T26" i="6" s="1"/>
  <c r="N18" i="6"/>
  <c r="T18" i="6" s="1"/>
  <c r="N41" i="6"/>
  <c r="T41" i="6" s="1"/>
  <c r="N46" i="6"/>
  <c r="T46" i="6" s="1"/>
  <c r="N58" i="6"/>
  <c r="T58" i="6" s="1"/>
  <c r="N37" i="6"/>
  <c r="T37" i="6" s="1"/>
  <c r="N14" i="6"/>
  <c r="T14" i="6" s="1"/>
  <c r="AA24" i="2"/>
  <c r="AA56" i="2"/>
  <c r="AA39" i="2"/>
  <c r="N44" i="3"/>
  <c r="T44" i="3" s="1"/>
  <c r="N24" i="3"/>
  <c r="T24" i="3" s="1"/>
  <c r="N41" i="3"/>
  <c r="T41" i="3" s="1"/>
  <c r="N54" i="3"/>
  <c r="T54" i="3" s="1"/>
  <c r="N64" i="3"/>
  <c r="T64" i="3" s="1"/>
  <c r="N61" i="3"/>
  <c r="T61" i="3" s="1"/>
  <c r="N36" i="3"/>
  <c r="T36" i="3" s="1"/>
  <c r="N10" i="3"/>
  <c r="N15" i="3"/>
  <c r="T15" i="3" s="1"/>
  <c r="N18" i="3"/>
  <c r="T18" i="3" s="1"/>
  <c r="N55" i="3"/>
  <c r="T55" i="3" s="1"/>
  <c r="N33" i="3"/>
  <c r="T33" i="3" s="1"/>
  <c r="N17" i="3"/>
  <c r="T17" i="3" s="1"/>
  <c r="N49" i="3"/>
  <c r="T49" i="3" s="1"/>
  <c r="N63" i="3"/>
  <c r="T63" i="3" s="1"/>
  <c r="N22" i="3"/>
  <c r="T22" i="3" s="1"/>
  <c r="N13" i="3"/>
  <c r="T13" i="3" s="1"/>
  <c r="N27" i="3"/>
  <c r="T27" i="3" s="1"/>
  <c r="N42" i="3"/>
  <c r="T42" i="3" s="1"/>
  <c r="N52" i="3"/>
  <c r="T52" i="3" s="1"/>
  <c r="N30" i="3"/>
  <c r="T30" i="3" s="1"/>
  <c r="N31" i="3"/>
  <c r="T31" i="3" s="1"/>
  <c r="N12" i="3"/>
  <c r="T12" i="3" s="1"/>
  <c r="N11" i="3"/>
  <c r="T11" i="3" s="1"/>
  <c r="N47" i="3"/>
  <c r="T47" i="3" s="1"/>
  <c r="N59" i="3"/>
  <c r="T59" i="3" s="1"/>
  <c r="N39" i="3"/>
  <c r="T39" i="3" s="1"/>
  <c r="N45" i="3"/>
  <c r="T45" i="3" s="1"/>
  <c r="N32" i="3"/>
  <c r="T32" i="3" s="1"/>
  <c r="N14" i="3"/>
  <c r="T14" i="3" s="1"/>
  <c r="N48" i="3"/>
  <c r="T48" i="3" s="1"/>
  <c r="N35" i="3"/>
  <c r="T35" i="3" s="1"/>
  <c r="N46" i="3"/>
  <c r="T46" i="3" s="1"/>
  <c r="N23" i="3"/>
  <c r="T23" i="3" s="1"/>
  <c r="N34" i="3"/>
  <c r="T34" i="3" s="1"/>
  <c r="N25" i="3"/>
  <c r="T25" i="3" s="1"/>
  <c r="N40" i="3"/>
  <c r="T40" i="3" s="1"/>
  <c r="N28" i="3"/>
  <c r="T28" i="3" s="1"/>
  <c r="N37" i="3"/>
  <c r="T37" i="3" s="1"/>
  <c r="N19" i="3"/>
  <c r="T19" i="3" s="1"/>
  <c r="N29" i="3"/>
  <c r="T29" i="3" s="1"/>
  <c r="N43" i="3"/>
  <c r="T43" i="3" s="1"/>
  <c r="N60" i="3"/>
  <c r="T60" i="3" s="1"/>
  <c r="N38" i="3"/>
  <c r="T38" i="3" s="1"/>
  <c r="N50" i="3"/>
  <c r="T50" i="3" s="1"/>
  <c r="N53" i="3"/>
  <c r="T53" i="3" s="1"/>
  <c r="N56" i="3"/>
  <c r="T56" i="3" s="1"/>
  <c r="N62" i="3"/>
  <c r="T62" i="3" s="1"/>
  <c r="N57" i="3"/>
  <c r="T57" i="3" s="1"/>
  <c r="N51" i="3"/>
  <c r="T51" i="3" s="1"/>
  <c r="N26" i="3"/>
  <c r="T26" i="3" s="1"/>
  <c r="N21" i="3"/>
  <c r="T21" i="3" s="1"/>
  <c r="N16" i="3"/>
  <c r="T16" i="3" s="1"/>
  <c r="N20" i="3"/>
  <c r="T20" i="3" s="1"/>
  <c r="N58" i="3"/>
  <c r="T58" i="3" s="1"/>
  <c r="N21" i="1"/>
  <c r="T21" i="1" s="1"/>
  <c r="N19" i="1"/>
  <c r="T19" i="1" s="1"/>
  <c r="N52" i="1"/>
  <c r="T52" i="1" s="1"/>
  <c r="N49" i="1"/>
  <c r="T49" i="1" s="1"/>
  <c r="N61" i="1"/>
  <c r="T61" i="1" s="1"/>
  <c r="N24" i="1"/>
  <c r="T24" i="1" s="1"/>
  <c r="N12" i="1"/>
  <c r="T12" i="1" s="1"/>
  <c r="N14" i="1"/>
  <c r="T14" i="1" s="1"/>
  <c r="N42" i="1"/>
  <c r="T42" i="1" s="1"/>
  <c r="N60" i="1"/>
  <c r="T60" i="1" s="1"/>
  <c r="N23" i="1"/>
  <c r="T23" i="1" s="1"/>
  <c r="N15" i="1"/>
  <c r="T15" i="1" s="1"/>
  <c r="N32" i="1"/>
  <c r="T32" i="1" s="1"/>
  <c r="N20" i="1"/>
  <c r="T20" i="1" s="1"/>
  <c r="N50" i="1"/>
  <c r="T50" i="1" s="1"/>
  <c r="N54" i="1"/>
  <c r="T54" i="1" s="1"/>
  <c r="N26" i="1"/>
  <c r="T26" i="1" s="1"/>
  <c r="N45" i="1"/>
  <c r="T45" i="1" s="1"/>
  <c r="N36" i="1"/>
  <c r="T36" i="1" s="1"/>
  <c r="N53" i="1"/>
  <c r="T53" i="1" s="1"/>
  <c r="N31" i="1"/>
  <c r="T31" i="1" s="1"/>
  <c r="N35" i="1"/>
  <c r="T35" i="1" s="1"/>
  <c r="N27" i="1"/>
  <c r="T27" i="1" s="1"/>
  <c r="N39" i="1"/>
  <c r="T39" i="1" s="1"/>
  <c r="N22" i="1"/>
  <c r="T22" i="1" s="1"/>
  <c r="N40" i="1"/>
  <c r="T40" i="1" s="1"/>
  <c r="N25" i="1"/>
  <c r="T25" i="1" s="1"/>
  <c r="N37" i="1"/>
  <c r="T37" i="1" s="1"/>
  <c r="N58" i="1"/>
  <c r="T58" i="1" s="1"/>
  <c r="N59" i="1"/>
  <c r="T59" i="1" s="1"/>
  <c r="N55" i="1"/>
  <c r="T55" i="1" s="1"/>
  <c r="N30" i="1"/>
  <c r="T30" i="1" s="1"/>
  <c r="N48" i="1"/>
  <c r="T48" i="1" s="1"/>
  <c r="N17" i="1"/>
  <c r="T17" i="1" s="1"/>
  <c r="N43" i="1"/>
  <c r="T43" i="1" s="1"/>
  <c r="N44" i="1"/>
  <c r="T44" i="1" s="1"/>
  <c r="N62" i="1"/>
  <c r="T62" i="1" s="1"/>
  <c r="N16" i="1"/>
  <c r="T16" i="1" s="1"/>
  <c r="N64" i="1"/>
  <c r="T64" i="1" s="1"/>
  <c r="N63" i="1"/>
  <c r="T63" i="1" s="1"/>
  <c r="N51" i="1"/>
  <c r="T51" i="1" s="1"/>
  <c r="N10" i="1"/>
  <c r="N38" i="1"/>
  <c r="T38" i="1" s="1"/>
  <c r="N56" i="1"/>
  <c r="T56" i="1" s="1"/>
  <c r="N57" i="1"/>
  <c r="T57" i="1" s="1"/>
  <c r="N11" i="1"/>
  <c r="T11" i="1" s="1"/>
  <c r="N28" i="1"/>
  <c r="T28" i="1" s="1"/>
  <c r="N13" i="1"/>
  <c r="T13" i="1" s="1"/>
  <c r="N18" i="1"/>
  <c r="T18" i="1" s="1"/>
  <c r="N46" i="1"/>
  <c r="T46" i="1" s="1"/>
  <c r="N41" i="1"/>
  <c r="T41" i="1" s="1"/>
  <c r="N34" i="1"/>
  <c r="T34" i="1" s="1"/>
  <c r="N29" i="1"/>
  <c r="T29" i="1" s="1"/>
  <c r="N47" i="1"/>
  <c r="T47" i="1" s="1"/>
  <c r="N33" i="1"/>
  <c r="T33" i="1" s="1"/>
  <c r="N65" i="2" l="1"/>
  <c r="AB46" i="1"/>
  <c r="AB16" i="1"/>
  <c r="AB40" i="1"/>
  <c r="AB20" i="1"/>
  <c r="AB19" i="1"/>
  <c r="AA53" i="3"/>
  <c r="AA14" i="3"/>
  <c r="AA31" i="3"/>
  <c r="AA18" i="3"/>
  <c r="AB37" i="6"/>
  <c r="AB13" i="6"/>
  <c r="AB45" i="6"/>
  <c r="AB55" i="6"/>
  <c r="AB50" i="6"/>
  <c r="AB29" i="1"/>
  <c r="AB51" i="1"/>
  <c r="AB62" i="1"/>
  <c r="AB48" i="1"/>
  <c r="AB58" i="1"/>
  <c r="AB22" i="1"/>
  <c r="AB31" i="1"/>
  <c r="AB26" i="1"/>
  <c r="AB32" i="1"/>
  <c r="AB42" i="1"/>
  <c r="AB61" i="1"/>
  <c r="AB21" i="1"/>
  <c r="AA16" i="3"/>
  <c r="AA57" i="3"/>
  <c r="AA50" i="3"/>
  <c r="AA29" i="3"/>
  <c r="AA40" i="3"/>
  <c r="AA46" i="3"/>
  <c r="AA32" i="3"/>
  <c r="AA47" i="3"/>
  <c r="AA30" i="3"/>
  <c r="AA13" i="3"/>
  <c r="AA17" i="3"/>
  <c r="AA15" i="3"/>
  <c r="AA64" i="3"/>
  <c r="AA44" i="3"/>
  <c r="AB58" i="6"/>
  <c r="AB26" i="6"/>
  <c r="AB38" i="6"/>
  <c r="AB48" i="6"/>
  <c r="AB33" i="6"/>
  <c r="AB62" i="6"/>
  <c r="AB12" i="6"/>
  <c r="AB23" i="6"/>
  <c r="AB47" i="6"/>
  <c r="AB61" i="6"/>
  <c r="N65" i="6"/>
  <c r="T10" i="6"/>
  <c r="AB16" i="6"/>
  <c r="AB27" i="6"/>
  <c r="AB51" i="6"/>
  <c r="AB47" i="1"/>
  <c r="T10" i="1"/>
  <c r="N65" i="1"/>
  <c r="AB59" i="1"/>
  <c r="AB45" i="1"/>
  <c r="AB24" i="1"/>
  <c r="AA51" i="3"/>
  <c r="AA28" i="3"/>
  <c r="AA59" i="3"/>
  <c r="AA49" i="3"/>
  <c r="AA61" i="3"/>
  <c r="AA10" i="2"/>
  <c r="AA65" i="2" s="1"/>
  <c r="T65" i="2"/>
  <c r="AB17" i="6"/>
  <c r="AB60" i="6"/>
  <c r="AB52" i="6"/>
  <c r="AB57" i="1"/>
  <c r="AB34" i="1"/>
  <c r="AB13" i="1"/>
  <c r="AB56" i="1"/>
  <c r="AB63" i="1"/>
  <c r="AB44" i="1"/>
  <c r="AB30" i="1"/>
  <c r="AB37" i="1"/>
  <c r="AB39" i="1"/>
  <c r="AB53" i="1"/>
  <c r="AB54" i="1"/>
  <c r="AB15" i="1"/>
  <c r="AB14" i="1"/>
  <c r="AB49" i="1"/>
  <c r="AA21" i="3"/>
  <c r="AA62" i="3"/>
  <c r="AA38" i="3"/>
  <c r="AA19" i="3"/>
  <c r="AA25" i="3"/>
  <c r="AA35" i="3"/>
  <c r="AA45" i="3"/>
  <c r="AA11" i="3"/>
  <c r="AA52" i="3"/>
  <c r="AA22" i="3"/>
  <c r="AA33" i="3"/>
  <c r="T10" i="3"/>
  <c r="N65" i="3"/>
  <c r="AA54" i="3"/>
  <c r="AB46" i="6"/>
  <c r="AB39" i="6"/>
  <c r="AB19" i="6"/>
  <c r="AB64" i="6"/>
  <c r="AB29" i="6"/>
  <c r="AB43" i="6"/>
  <c r="AB53" i="6"/>
  <c r="AB42" i="6"/>
  <c r="AB63" i="6"/>
  <c r="AB31" i="6"/>
  <c r="AB15" i="6"/>
  <c r="AB57" i="6"/>
  <c r="AB49" i="6"/>
  <c r="AB11" i="1"/>
  <c r="AB17" i="1"/>
  <c r="AB35" i="1"/>
  <c r="AB60" i="1"/>
  <c r="AA20" i="3"/>
  <c r="AA43" i="3"/>
  <c r="AA23" i="3"/>
  <c r="AA27" i="3"/>
  <c r="AA24" i="3"/>
  <c r="AB18" i="6"/>
  <c r="AB32" i="6"/>
  <c r="AB28" i="6"/>
  <c r="AB24" i="6"/>
  <c r="AB30" i="6"/>
  <c r="AB56" i="6"/>
  <c r="AB18" i="1"/>
  <c r="AB33" i="1"/>
  <c r="AB41" i="1"/>
  <c r="AB28" i="1"/>
  <c r="AB38" i="1"/>
  <c r="AB64" i="1"/>
  <c r="AB43" i="1"/>
  <c r="AB55" i="1"/>
  <c r="AB25" i="1"/>
  <c r="AB27" i="1"/>
  <c r="AB36" i="1"/>
  <c r="AB50" i="1"/>
  <c r="AB23" i="1"/>
  <c r="AB12" i="1"/>
  <c r="AB52" i="1"/>
  <c r="AA58" i="3"/>
  <c r="AA26" i="3"/>
  <c r="AA56" i="3"/>
  <c r="AA60" i="3"/>
  <c r="AA37" i="3"/>
  <c r="AA34" i="3"/>
  <c r="AA48" i="3"/>
  <c r="AA39" i="3"/>
  <c r="AA12" i="3"/>
  <c r="AA42" i="3"/>
  <c r="AA63" i="3"/>
  <c r="AA55" i="3"/>
  <c r="AA36" i="3"/>
  <c r="AA41" i="3"/>
  <c r="AB14" i="6"/>
  <c r="AB41" i="6"/>
  <c r="AB35" i="6"/>
  <c r="AB34" i="6"/>
  <c r="AB59" i="6"/>
  <c r="AB54" i="6"/>
  <c r="AB20" i="6"/>
  <c r="AB21" i="6"/>
  <c r="AB36" i="6"/>
  <c r="AB11" i="6"/>
  <c r="AB44" i="6"/>
  <c r="AB22" i="6"/>
  <c r="AB25" i="6"/>
  <c r="AB40" i="6"/>
  <c r="X44" i="6" l="1"/>
  <c r="X61" i="3"/>
  <c r="X44" i="2"/>
  <c r="X44" i="1"/>
  <c r="X50" i="1"/>
  <c r="X50" i="2"/>
  <c r="X25" i="3"/>
  <c r="X50" i="6"/>
  <c r="X57" i="1"/>
  <c r="X57" i="2"/>
  <c r="X27" i="3"/>
  <c r="X57" i="6"/>
  <c r="X62" i="6"/>
  <c r="X62" i="2"/>
  <c r="X62" i="1"/>
  <c r="X14" i="3"/>
  <c r="X37" i="6"/>
  <c r="X37" i="2"/>
  <c r="X37" i="1"/>
  <c r="X35" i="3"/>
  <c r="X28" i="6"/>
  <c r="X33" i="3"/>
  <c r="X28" i="2"/>
  <c r="X28" i="1"/>
  <c r="X28" i="3"/>
  <c r="X15" i="2"/>
  <c r="X15" i="1"/>
  <c r="X15" i="6"/>
  <c r="X38" i="6"/>
  <c r="X52" i="3"/>
  <c r="X38" i="1"/>
  <c r="X38" i="2"/>
  <c r="X49" i="2"/>
  <c r="X49" i="1"/>
  <c r="X55" i="3"/>
  <c r="X49" i="6"/>
  <c r="X26" i="2"/>
  <c r="X26" i="1"/>
  <c r="X38" i="3"/>
  <c r="X26" i="6"/>
  <c r="X59" i="2"/>
  <c r="X59" i="1"/>
  <c r="X59" i="6"/>
  <c r="X36" i="3"/>
  <c r="AB10" i="1"/>
  <c r="AB65" i="1" s="1"/>
  <c r="T65" i="1"/>
  <c r="X58" i="3"/>
  <c r="X33" i="2"/>
  <c r="X33" i="1"/>
  <c r="X33" i="6"/>
  <c r="X48" i="6"/>
  <c r="X26" i="3"/>
  <c r="X48" i="2"/>
  <c r="X48" i="1"/>
  <c r="X18" i="6"/>
  <c r="X18" i="1"/>
  <c r="X18" i="2"/>
  <c r="X16" i="3"/>
  <c r="X32" i="6"/>
  <c r="X32" i="1"/>
  <c r="X29" i="3"/>
  <c r="X32" i="2"/>
  <c r="X12" i="6"/>
  <c r="X12" i="2"/>
  <c r="X12" i="1"/>
  <c r="X51" i="3"/>
  <c r="X41" i="3"/>
  <c r="X19" i="6"/>
  <c r="X19" i="2"/>
  <c r="X19" i="1"/>
  <c r="X63" i="2"/>
  <c r="X47" i="3"/>
  <c r="X63" i="1"/>
  <c r="X63" i="6"/>
  <c r="X62" i="3"/>
  <c r="X39" i="6"/>
  <c r="X39" i="2"/>
  <c r="X39" i="1"/>
  <c r="X13" i="6"/>
  <c r="X19" i="3"/>
  <c r="X13" i="1"/>
  <c r="X13" i="2"/>
  <c r="AA10" i="3"/>
  <c r="AA65" i="3" s="1"/>
  <c r="T65" i="3"/>
  <c r="X34" i="3"/>
  <c r="X55" i="6"/>
  <c r="X55" i="2"/>
  <c r="X55" i="1"/>
  <c r="X42" i="1"/>
  <c r="X42" i="2"/>
  <c r="X64" i="3"/>
  <c r="X42" i="6"/>
  <c r="X24" i="2"/>
  <c r="X43" i="3"/>
  <c r="X24" i="1"/>
  <c r="X24" i="6"/>
  <c r="X27" i="1"/>
  <c r="X39" i="3"/>
  <c r="X27" i="6"/>
  <c r="X27" i="2"/>
  <c r="X58" i="1"/>
  <c r="X30" i="3"/>
  <c r="X58" i="6"/>
  <c r="X58" i="2"/>
  <c r="X13" i="3"/>
  <c r="X56" i="2"/>
  <c r="X56" i="1"/>
  <c r="X56" i="6"/>
  <c r="X54" i="2"/>
  <c r="X54" i="1"/>
  <c r="X46" i="3"/>
  <c r="X54" i="6"/>
  <c r="X31" i="2"/>
  <c r="X31" i="1"/>
  <c r="X22" i="3"/>
  <c r="X31" i="6"/>
  <c r="X51" i="6"/>
  <c r="X48" i="3"/>
  <c r="X51" i="2"/>
  <c r="X51" i="1"/>
  <c r="X25" i="2"/>
  <c r="X25" i="1"/>
  <c r="X25" i="6"/>
  <c r="X18" i="3"/>
  <c r="X36" i="1"/>
  <c r="X36" i="6"/>
  <c r="X31" i="3"/>
  <c r="X36" i="2"/>
  <c r="X22" i="6"/>
  <c r="X24" i="3"/>
  <c r="X22" i="2"/>
  <c r="X22" i="1"/>
  <c r="X52" i="1"/>
  <c r="X52" i="6"/>
  <c r="X59" i="3"/>
  <c r="X52" i="2"/>
  <c r="X17" i="6"/>
  <c r="X17" i="1"/>
  <c r="X60" i="3"/>
  <c r="X17" i="2"/>
  <c r="AB10" i="6"/>
  <c r="AB65" i="6" s="1"/>
  <c r="T65" i="6"/>
  <c r="X12" i="3"/>
  <c r="X20" i="6"/>
  <c r="X20" i="1"/>
  <c r="X20" i="2"/>
  <c r="X43" i="2"/>
  <c r="X43" i="1"/>
  <c r="X57" i="3"/>
  <c r="X43" i="6"/>
  <c r="X60" i="6"/>
  <c r="X60" i="2"/>
  <c r="X44" i="3"/>
  <c r="X60" i="1"/>
  <c r="X61" i="6"/>
  <c r="X49" i="3"/>
  <c r="X61" i="2"/>
  <c r="X61" i="1"/>
  <c r="X11" i="2"/>
  <c r="X11" i="1"/>
  <c r="X11" i="6"/>
  <c r="X20" i="3"/>
  <c r="X40" i="2"/>
  <c r="X40" i="3"/>
  <c r="X40" i="1"/>
  <c r="X40" i="6"/>
  <c r="X53" i="1"/>
  <c r="X53" i="2"/>
  <c r="X53" i="6"/>
  <c r="X45" i="3"/>
  <c r="X23" i="1"/>
  <c r="X23" i="6"/>
  <c r="X56" i="3"/>
  <c r="X23" i="2"/>
  <c r="X50" i="3"/>
  <c r="X46" i="1"/>
  <c r="X46" i="2"/>
  <c r="X46" i="6"/>
  <c r="X47" i="2"/>
  <c r="X47" i="1"/>
  <c r="X11" i="3"/>
  <c r="X47" i="6"/>
  <c r="X41" i="6"/>
  <c r="X21" i="3"/>
  <c r="X41" i="2"/>
  <c r="X41" i="1"/>
  <c r="X45" i="2"/>
  <c r="X45" i="1"/>
  <c r="X45" i="6"/>
  <c r="X10" i="3"/>
  <c r="X16" i="6"/>
  <c r="X16" i="1"/>
  <c r="X16" i="2"/>
  <c r="X15" i="3"/>
  <c r="X30" i="6"/>
  <c r="X23" i="3"/>
  <c r="X30" i="1"/>
  <c r="X30" i="2"/>
  <c r="X14" i="6"/>
  <c r="X42" i="3"/>
  <c r="X14" i="2"/>
  <c r="X14" i="1"/>
  <c r="X21" i="6"/>
  <c r="X63" i="3"/>
  <c r="X21" i="1"/>
  <c r="X21" i="2"/>
  <c r="X34" i="6"/>
  <c r="X34" i="1"/>
  <c r="X34" i="2"/>
  <c r="X37" i="3"/>
  <c r="X35" i="6"/>
  <c r="X32" i="3"/>
  <c r="X35" i="2"/>
  <c r="X35" i="1"/>
  <c r="X64" i="1"/>
  <c r="X64" i="6"/>
  <c r="X17" i="3"/>
  <c r="X64" i="2"/>
  <c r="X29" i="6"/>
  <c r="X53" i="3"/>
  <c r="X29" i="2"/>
  <c r="X29" i="1"/>
  <c r="AE10" i="3" l="1"/>
  <c r="Z10" i="3"/>
  <c r="AE29" i="2"/>
  <c r="Z29" i="2"/>
  <c r="Z64" i="2"/>
  <c r="AE64" i="2"/>
  <c r="AF64" i="1"/>
  <c r="Z64" i="1"/>
  <c r="Z35" i="2"/>
  <c r="AE35" i="2"/>
  <c r="AF34" i="6"/>
  <c r="Z34" i="6"/>
  <c r="AF21" i="1"/>
  <c r="Z21" i="1"/>
  <c r="Z14" i="1"/>
  <c r="AF14" i="1"/>
  <c r="AE23" i="3"/>
  <c r="Z23" i="3"/>
  <c r="AE15" i="3"/>
  <c r="Z15" i="3"/>
  <c r="Z45" i="6"/>
  <c r="AF45" i="6"/>
  <c r="AF41" i="1"/>
  <c r="Z41" i="1"/>
  <c r="Z46" i="6"/>
  <c r="AF46" i="6"/>
  <c r="AF23" i="6"/>
  <c r="Z23" i="6"/>
  <c r="AE45" i="3"/>
  <c r="Z45" i="3"/>
  <c r="Z53" i="1"/>
  <c r="AF53" i="1"/>
  <c r="AF40" i="1"/>
  <c r="Z40" i="1"/>
  <c r="Z20" i="3"/>
  <c r="AE20" i="3"/>
  <c r="Z11" i="2"/>
  <c r="AE11" i="2"/>
  <c r="Z60" i="1"/>
  <c r="AF60" i="1"/>
  <c r="AF60" i="6"/>
  <c r="Z60" i="6"/>
  <c r="AF43" i="1"/>
  <c r="Z43" i="1"/>
  <c r="AF20" i="6"/>
  <c r="Z20" i="6"/>
  <c r="AF17" i="1"/>
  <c r="Z17" i="1"/>
  <c r="Z59" i="3"/>
  <c r="AE59" i="3"/>
  <c r="AE31" i="3"/>
  <c r="Z31" i="3"/>
  <c r="Z25" i="1"/>
  <c r="AF25" i="1"/>
  <c r="Z31" i="1"/>
  <c r="AF31" i="1"/>
  <c r="AE46" i="3"/>
  <c r="Z46" i="3"/>
  <c r="AE56" i="2"/>
  <c r="Z56" i="2"/>
  <c r="Z58" i="2"/>
  <c r="AE58" i="2"/>
  <c r="AF58" i="1"/>
  <c r="Z58" i="1"/>
  <c r="Z55" i="2"/>
  <c r="AE55" i="2"/>
  <c r="AE19" i="3"/>
  <c r="Z19" i="3"/>
  <c r="Z39" i="2"/>
  <c r="AE39" i="2"/>
  <c r="AE47" i="3"/>
  <c r="Z47" i="3"/>
  <c r="AF19" i="1"/>
  <c r="Z19" i="1"/>
  <c r="AE29" i="3"/>
  <c r="Z29" i="3"/>
  <c r="AF18" i="1"/>
  <c r="Z18" i="1"/>
  <c r="Z48" i="2"/>
  <c r="AE48" i="2"/>
  <c r="Z59" i="1"/>
  <c r="AF59" i="1"/>
  <c r="Z26" i="6"/>
  <c r="AF26" i="6"/>
  <c r="AE26" i="2"/>
  <c r="Z26" i="2"/>
  <c r="AE55" i="3"/>
  <c r="Z55" i="3"/>
  <c r="Z38" i="2"/>
  <c r="AE38" i="2"/>
  <c r="Z28" i="1"/>
  <c r="AF28" i="1"/>
  <c r="Z28" i="6"/>
  <c r="AF28" i="6"/>
  <c r="Z37" i="2"/>
  <c r="AE37" i="2"/>
  <c r="Z50" i="6"/>
  <c r="AF50" i="6"/>
  <c r="AE50" i="2"/>
  <c r="Z50" i="2"/>
  <c r="AE61" i="3"/>
  <c r="Z61" i="3"/>
  <c r="Z53" i="3"/>
  <c r="AE53" i="3"/>
  <c r="Z17" i="3"/>
  <c r="AE17" i="3"/>
  <c r="AE32" i="3"/>
  <c r="Z32" i="3"/>
  <c r="Z37" i="3"/>
  <c r="AE37" i="3"/>
  <c r="Z63" i="3"/>
  <c r="AE63" i="3"/>
  <c r="AE14" i="2"/>
  <c r="Z14" i="2"/>
  <c r="AF14" i="6"/>
  <c r="Z14" i="6"/>
  <c r="AE16" i="2"/>
  <c r="Z16" i="2"/>
  <c r="Z45" i="1"/>
  <c r="AF45" i="1"/>
  <c r="AE41" i="2"/>
  <c r="Z41" i="2"/>
  <c r="AF47" i="1"/>
  <c r="Z47" i="1"/>
  <c r="Z46" i="2"/>
  <c r="AE46" i="2"/>
  <c r="AF23" i="1"/>
  <c r="Z23" i="1"/>
  <c r="AF53" i="6"/>
  <c r="Z53" i="6"/>
  <c r="Z40" i="3"/>
  <c r="AE40" i="3"/>
  <c r="Z11" i="6"/>
  <c r="AF11" i="6"/>
  <c r="Z61" i="2"/>
  <c r="AE61" i="2"/>
  <c r="Z44" i="3"/>
  <c r="AE44" i="3"/>
  <c r="Z17" i="2"/>
  <c r="AE17" i="2"/>
  <c r="AF17" i="6"/>
  <c r="Z17" i="6"/>
  <c r="AF52" i="6"/>
  <c r="Z52" i="6"/>
  <c r="Z22" i="1"/>
  <c r="AF22" i="1"/>
  <c r="AF36" i="6"/>
  <c r="Z36" i="6"/>
  <c r="Z18" i="3"/>
  <c r="AE18" i="3"/>
  <c r="Z25" i="2"/>
  <c r="AE25" i="2"/>
  <c r="Z51" i="2"/>
  <c r="AE51" i="2"/>
  <c r="Z31" i="6"/>
  <c r="AF31" i="6"/>
  <c r="Z31" i="2"/>
  <c r="AE31" i="2"/>
  <c r="Z54" i="1"/>
  <c r="AF54" i="1"/>
  <c r="Z13" i="3"/>
  <c r="AE13" i="3"/>
  <c r="AE27" i="2"/>
  <c r="Z27" i="2"/>
  <c r="Z27" i="1"/>
  <c r="AF27" i="1"/>
  <c r="AF24" i="1"/>
  <c r="Z24" i="1"/>
  <c r="AF42" i="6"/>
  <c r="Z42" i="6"/>
  <c r="AE42" i="2"/>
  <c r="Z42" i="2"/>
  <c r="AF55" i="6"/>
  <c r="Z55" i="6"/>
  <c r="Z13" i="6"/>
  <c r="AF13" i="6"/>
  <c r="AF39" i="6"/>
  <c r="Z39" i="6"/>
  <c r="Z63" i="6"/>
  <c r="AF63" i="6"/>
  <c r="AE63" i="2"/>
  <c r="Z63" i="2"/>
  <c r="Z19" i="2"/>
  <c r="AE19" i="2"/>
  <c r="Z51" i="3"/>
  <c r="AE51" i="3"/>
  <c r="Z12" i="6"/>
  <c r="AF12" i="6"/>
  <c r="Z32" i="1"/>
  <c r="AF32" i="1"/>
  <c r="AE16" i="3"/>
  <c r="Z16" i="3"/>
  <c r="Z18" i="6"/>
  <c r="AF18" i="6"/>
  <c r="Z26" i="3"/>
  <c r="AE26" i="3"/>
  <c r="Z33" i="6"/>
  <c r="AF33" i="6"/>
  <c r="AE58" i="3"/>
  <c r="Z58" i="3"/>
  <c r="AF49" i="1"/>
  <c r="Z49" i="1"/>
  <c r="Z38" i="1"/>
  <c r="AF38" i="1"/>
  <c r="Z38" i="6"/>
  <c r="AF38" i="6"/>
  <c r="AE15" i="2"/>
  <c r="Z15" i="2"/>
  <c r="AE28" i="2"/>
  <c r="Z28" i="2"/>
  <c r="AE14" i="3"/>
  <c r="Z14" i="3"/>
  <c r="AF62" i="6"/>
  <c r="Z62" i="6"/>
  <c r="Z57" i="2"/>
  <c r="AE57" i="2"/>
  <c r="Z50" i="1"/>
  <c r="AF50" i="1"/>
  <c r="AF29" i="1"/>
  <c r="Z29" i="1"/>
  <c r="AF29" i="6"/>
  <c r="Z29" i="6"/>
  <c r="AF35" i="1"/>
  <c r="Z35" i="1"/>
  <c r="AF35" i="6"/>
  <c r="Z35" i="6"/>
  <c r="AE34" i="2"/>
  <c r="Z34" i="2"/>
  <c r="Z42" i="3"/>
  <c r="AE42" i="3"/>
  <c r="Z30" i="2"/>
  <c r="AE30" i="2"/>
  <c r="Z16" i="1"/>
  <c r="AF16" i="1"/>
  <c r="AE45" i="2"/>
  <c r="Z45" i="2"/>
  <c r="AE21" i="3"/>
  <c r="Z21" i="3"/>
  <c r="AF47" i="6"/>
  <c r="Z47" i="6"/>
  <c r="AE47" i="2"/>
  <c r="Z47" i="2"/>
  <c r="Z46" i="1"/>
  <c r="AF46" i="1"/>
  <c r="Z23" i="2"/>
  <c r="AE23" i="2"/>
  <c r="AE53" i="2"/>
  <c r="Z53" i="2"/>
  <c r="Z40" i="2"/>
  <c r="AE40" i="2"/>
  <c r="AF11" i="1"/>
  <c r="Z11" i="1"/>
  <c r="AF61" i="1"/>
  <c r="Z61" i="1"/>
  <c r="AE49" i="3"/>
  <c r="Z49" i="3"/>
  <c r="AE60" i="2"/>
  <c r="Z60" i="2"/>
  <c r="AF43" i="6"/>
  <c r="Z43" i="6"/>
  <c r="Z43" i="2"/>
  <c r="AE43" i="2"/>
  <c r="AE20" i="2"/>
  <c r="Z20" i="2"/>
  <c r="Z12" i="3"/>
  <c r="AE12" i="3"/>
  <c r="AE22" i="2"/>
  <c r="Z22" i="2"/>
  <c r="AF22" i="6"/>
  <c r="Z22" i="6"/>
  <c r="Z36" i="1"/>
  <c r="AF36" i="1"/>
  <c r="Z48" i="3"/>
  <c r="AE48" i="3"/>
  <c r="AE22" i="3"/>
  <c r="Z22" i="3"/>
  <c r="AE54" i="2"/>
  <c r="Z54" i="2"/>
  <c r="AF56" i="6"/>
  <c r="Z56" i="6"/>
  <c r="Z58" i="6"/>
  <c r="AF58" i="6"/>
  <c r="AF27" i="6"/>
  <c r="Z27" i="6"/>
  <c r="AE43" i="3"/>
  <c r="Z43" i="3"/>
  <c r="Z64" i="3"/>
  <c r="AE64" i="3"/>
  <c r="AF42" i="1"/>
  <c r="Z42" i="1"/>
  <c r="Z34" i="3"/>
  <c r="AE34" i="3"/>
  <c r="AE13" i="2"/>
  <c r="Z13" i="2"/>
  <c r="Z62" i="3"/>
  <c r="AE62" i="3"/>
  <c r="Z63" i="1"/>
  <c r="AF63" i="1"/>
  <c r="Z19" i="6"/>
  <c r="AF19" i="6"/>
  <c r="AF12" i="1"/>
  <c r="Z12" i="1"/>
  <c r="Z32" i="6"/>
  <c r="AF32" i="6"/>
  <c r="AF48" i="6"/>
  <c r="Z48" i="6"/>
  <c r="Z33" i="1"/>
  <c r="AF33" i="1"/>
  <c r="Z36" i="3"/>
  <c r="AE36" i="3"/>
  <c r="AE59" i="2"/>
  <c r="Z59" i="2"/>
  <c r="AE38" i="3"/>
  <c r="Z38" i="3"/>
  <c r="AF49" i="6"/>
  <c r="Z49" i="6"/>
  <c r="Z49" i="2"/>
  <c r="AE49" i="2"/>
  <c r="AE52" i="3"/>
  <c r="Z52" i="3"/>
  <c r="AF15" i="6"/>
  <c r="Z15" i="6"/>
  <c r="Z28" i="3"/>
  <c r="AE28" i="3"/>
  <c r="Z33" i="3"/>
  <c r="AE33" i="3"/>
  <c r="AE35" i="3"/>
  <c r="Z35" i="3"/>
  <c r="Z37" i="6"/>
  <c r="AF37" i="6"/>
  <c r="Z62" i="1"/>
  <c r="AF62" i="1"/>
  <c r="Z57" i="6"/>
  <c r="AF57" i="6"/>
  <c r="AF57" i="1"/>
  <c r="Z57" i="1"/>
  <c r="AF44" i="1"/>
  <c r="Z44" i="1"/>
  <c r="Z44" i="6"/>
  <c r="AF44" i="6"/>
  <c r="AF64" i="6"/>
  <c r="Z64" i="6"/>
  <c r="AF34" i="1"/>
  <c r="Z34" i="1"/>
  <c r="AE21" i="2"/>
  <c r="Z21" i="2"/>
  <c r="Z21" i="6"/>
  <c r="AF21" i="6"/>
  <c r="Z30" i="1"/>
  <c r="AF30" i="1"/>
  <c r="AF30" i="6"/>
  <c r="Z30" i="6"/>
  <c r="AF16" i="6"/>
  <c r="Z16" i="6"/>
  <c r="Z41" i="6"/>
  <c r="AF41" i="6"/>
  <c r="Z11" i="3"/>
  <c r="AE11" i="3"/>
  <c r="AE50" i="3"/>
  <c r="Z50" i="3"/>
  <c r="Z56" i="3"/>
  <c r="AE56" i="3"/>
  <c r="AF40" i="6"/>
  <c r="Z40" i="6"/>
  <c r="Z61" i="6"/>
  <c r="AF61" i="6"/>
  <c r="Z57" i="3"/>
  <c r="AE57" i="3"/>
  <c r="Z20" i="1"/>
  <c r="AF20" i="1"/>
  <c r="Z60" i="3"/>
  <c r="AE60" i="3"/>
  <c r="AE52" i="2"/>
  <c r="Z52" i="2"/>
  <c r="AF52" i="1"/>
  <c r="Z52" i="1"/>
  <c r="Z24" i="3"/>
  <c r="AE24" i="3"/>
  <c r="Z36" i="2"/>
  <c r="AE36" i="2"/>
  <c r="AF25" i="6"/>
  <c r="Z25" i="6"/>
  <c r="Z51" i="1"/>
  <c r="AF51" i="1"/>
  <c r="Z51" i="6"/>
  <c r="AF51" i="6"/>
  <c r="Z54" i="6"/>
  <c r="AF54" i="6"/>
  <c r="AF56" i="1"/>
  <c r="Z56" i="1"/>
  <c r="Z30" i="3"/>
  <c r="AE30" i="3"/>
  <c r="AE39" i="3"/>
  <c r="Z39" i="3"/>
  <c r="Z24" i="6"/>
  <c r="AF24" i="6"/>
  <c r="AE24" i="2"/>
  <c r="Z24" i="2"/>
  <c r="AF55" i="1"/>
  <c r="Z55" i="1"/>
  <c r="AF13" i="1"/>
  <c r="Z13" i="1"/>
  <c r="X54" i="3"/>
  <c r="Z39" i="1"/>
  <c r="AF39" i="1"/>
  <c r="Z41" i="3"/>
  <c r="AE41" i="3"/>
  <c r="AE12" i="2"/>
  <c r="Z12" i="2"/>
  <c r="Z32" i="2"/>
  <c r="AE32" i="2"/>
  <c r="AE18" i="2"/>
  <c r="Z18" i="2"/>
  <c r="AF48" i="1"/>
  <c r="Z48" i="1"/>
  <c r="Z33" i="2"/>
  <c r="AE33" i="2"/>
  <c r="Z59" i="6"/>
  <c r="AF59" i="6"/>
  <c r="Z26" i="1"/>
  <c r="AF26" i="1"/>
  <c r="Z15" i="1"/>
  <c r="AF15" i="1"/>
  <c r="AF37" i="1"/>
  <c r="Z37" i="1"/>
  <c r="Z62" i="2"/>
  <c r="AE62" i="2"/>
  <c r="Z27" i="3"/>
  <c r="AE27" i="3"/>
  <c r="Z25" i="3"/>
  <c r="AE25" i="3"/>
  <c r="Z44" i="2"/>
  <c r="AE44" i="2"/>
  <c r="AE54" i="3" l="1"/>
  <c r="Z54" i="3"/>
  <c r="V65" i="2"/>
  <c r="X10" i="2"/>
  <c r="V65" i="3"/>
  <c r="X65" i="3"/>
  <c r="V65" i="1"/>
  <c r="X10" i="1"/>
  <c r="V65" i="6"/>
  <c r="X10" i="6"/>
  <c r="AE65" i="3"/>
  <c r="X65" i="6" l="1"/>
  <c r="Z10" i="6"/>
  <c r="Z65" i="6" s="1"/>
  <c r="AF10" i="6"/>
  <c r="AF65" i="6" s="1"/>
  <c r="Z65" i="3"/>
  <c r="Z10" i="1"/>
  <c r="Z65" i="1" s="1"/>
  <c r="X65" i="1"/>
  <c r="AF10" i="1"/>
  <c r="AF65" i="1" s="1"/>
  <c r="Z10" i="2"/>
  <c r="AE10" i="2"/>
  <c r="AE65" i="2" s="1"/>
  <c r="X65" i="2"/>
  <c r="Z67" i="6" l="1"/>
  <c r="Z68" i="6" s="1"/>
  <c r="Z67" i="1"/>
  <c r="Z68" i="1" s="1"/>
  <c r="Z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Harner</author>
  </authors>
  <commentList>
    <comment ref="C27" authorId="0" shapeId="0" xr:uid="{3BA780E2-5572-44FB-929C-5673D53CE93B}">
      <text>
        <r>
          <rPr>
            <b/>
            <sz val="9"/>
            <color indexed="81"/>
            <rFont val="Tahoma"/>
            <family val="2"/>
          </rPr>
          <t>Joshua Harner:</t>
        </r>
        <r>
          <rPr>
            <sz val="9"/>
            <color indexed="81"/>
            <rFont val="Tahoma"/>
            <family val="2"/>
          </rPr>
          <t xml:space="preserve">
Added Square footage for EPPA</t>
        </r>
      </text>
    </comment>
    <comment ref="C39" authorId="0" shapeId="0" xr:uid="{AC55FC61-07A6-4F1D-BD15-A68F530ACE27}">
      <text>
        <r>
          <rPr>
            <b/>
            <sz val="9"/>
            <color indexed="81"/>
            <rFont val="Tahoma"/>
            <family val="2"/>
          </rPr>
          <t>Joshua Harner:</t>
        </r>
        <r>
          <rPr>
            <sz val="9"/>
            <color indexed="81"/>
            <rFont val="Tahoma"/>
            <family val="2"/>
          </rPr>
          <t xml:space="preserve">
Added square footage for WVA</t>
        </r>
      </text>
    </comment>
  </commentList>
</comments>
</file>

<file path=xl/sharedStrings.xml><?xml version="1.0" encoding="utf-8"?>
<sst xmlns="http://schemas.openxmlformats.org/spreadsheetml/2006/main" count="917" uniqueCount="141">
  <si>
    <t>Step 6 (State Avg Exp) 17</t>
  </si>
  <si>
    <t>OSF</t>
  </si>
  <si>
    <t>-</t>
  </si>
  <si>
    <t>State</t>
  </si>
  <si>
    <t>Wyoming</t>
  </si>
  <si>
    <t>Wood</t>
  </si>
  <si>
    <t>Wirt</t>
  </si>
  <si>
    <t>Wetzel</t>
  </si>
  <si>
    <t>Webster</t>
  </si>
  <si>
    <t>Wayne</t>
  </si>
  <si>
    <t>Upshur</t>
  </si>
  <si>
    <t>Tyler</t>
  </si>
  <si>
    <t>Tucker</t>
  </si>
  <si>
    <t>Taylor</t>
  </si>
  <si>
    <t>Summers</t>
  </si>
  <si>
    <t>Roane</t>
  </si>
  <si>
    <t>Ritchie</t>
  </si>
  <si>
    <t>Randolph</t>
  </si>
  <si>
    <t>Raleigh</t>
  </si>
  <si>
    <t>Putnam</t>
  </si>
  <si>
    <t>Preston</t>
  </si>
  <si>
    <t>Pocahontas</t>
  </si>
  <si>
    <t>Pleasants</t>
  </si>
  <si>
    <t>Pendleton</t>
  </si>
  <si>
    <t>Ohio</t>
  </si>
  <si>
    <t>Nicholas</t>
  </si>
  <si>
    <t>Morgan</t>
  </si>
  <si>
    <t>Monroe</t>
  </si>
  <si>
    <t>Monongalia</t>
  </si>
  <si>
    <t>Mingo</t>
  </si>
  <si>
    <t>Mineral</t>
  </si>
  <si>
    <t>Mercer</t>
  </si>
  <si>
    <t>McDowell</t>
  </si>
  <si>
    <t>Mason</t>
  </si>
  <si>
    <t>Marshall</t>
  </si>
  <si>
    <t>Marion</t>
  </si>
  <si>
    <t>Logan</t>
  </si>
  <si>
    <t>Lincoln</t>
  </si>
  <si>
    <t>Lewis</t>
  </si>
  <si>
    <t>Kanawha</t>
  </si>
  <si>
    <t>Jefferson</t>
  </si>
  <si>
    <t>Jackson</t>
  </si>
  <si>
    <t>Harrison</t>
  </si>
  <si>
    <t>Hardy</t>
  </si>
  <si>
    <t>Hancock</t>
  </si>
  <si>
    <t>Hampshire</t>
  </si>
  <si>
    <t>Greenbrier</t>
  </si>
  <si>
    <t>Grant</t>
  </si>
  <si>
    <t>Gilmer</t>
  </si>
  <si>
    <t>Fayette</t>
  </si>
  <si>
    <t>Doddridge</t>
  </si>
  <si>
    <t>Clay</t>
  </si>
  <si>
    <t>Calhoun</t>
  </si>
  <si>
    <t>Cabell</t>
  </si>
  <si>
    <t>Brooke</t>
  </si>
  <si>
    <t>Braxton</t>
  </si>
  <si>
    <t>Boone</t>
  </si>
  <si>
    <t>Berkeley</t>
  </si>
  <si>
    <t>Barbour</t>
  </si>
  <si>
    <t>Difference</t>
  </si>
  <si>
    <t>Used</t>
  </si>
  <si>
    <t>@ 90%</t>
  </si>
  <si>
    <t>Allowance</t>
  </si>
  <si>
    <t>Step 6a</t>
  </si>
  <si>
    <t>Percent</t>
  </si>
  <si>
    <t>Density</t>
  </si>
  <si>
    <t>Exp/Sq. Ft.</t>
  </si>
  <si>
    <t>Sq. Ft.</t>
  </si>
  <si>
    <t>Student</t>
  </si>
  <si>
    <t>Below 1,400</t>
  </si>
  <si>
    <t>(2014-15)</t>
  </si>
  <si>
    <t>County</t>
  </si>
  <si>
    <t>Difference In</t>
  </si>
  <si>
    <t>Applicable</t>
  </si>
  <si>
    <t>Population</t>
  </si>
  <si>
    <t>Sq. Ft./Student &amp;</t>
  </si>
  <si>
    <t>Expenditure/</t>
  </si>
  <si>
    <t>Sq. Ft./</t>
  </si>
  <si>
    <t>Add'l Enr For</t>
  </si>
  <si>
    <t>Buildings</t>
  </si>
  <si>
    <t>Expenditures</t>
  </si>
  <si>
    <t>Actual</t>
  </si>
  <si>
    <t>Proposed</t>
  </si>
  <si>
    <t>PCOMPS17</t>
  </si>
  <si>
    <t>@ State Avg.</t>
  </si>
  <si>
    <t>Oper &amp; Maint</t>
  </si>
  <si>
    <t>Cert. Adults +</t>
  </si>
  <si>
    <t>Sq Footage</t>
  </si>
  <si>
    <t>Total</t>
  </si>
  <si>
    <t>Gross Allow.</t>
  </si>
  <si>
    <t>Net Enr. With</t>
  </si>
  <si>
    <t>4th</t>
  </si>
  <si>
    <t>High</t>
  </si>
  <si>
    <t>(SALARIES AND FIXED CHARGES NOT INCLUDED)</t>
  </si>
  <si>
    <t>3rd</t>
  </si>
  <si>
    <t>Medium</t>
  </si>
  <si>
    <t>ALL FUNDS EXCEPT 14, 61, 63, 64</t>
  </si>
  <si>
    <t>2nd</t>
  </si>
  <si>
    <t>Low</t>
  </si>
  <si>
    <t>MAINTENANCE EXPENDITURES</t>
  </si>
  <si>
    <t>1st</t>
  </si>
  <si>
    <t>Sparse</t>
  </si>
  <si>
    <t>COUNTY BOARDS OF EDUCATION</t>
  </si>
  <si>
    <t>Per HB 4466</t>
  </si>
  <si>
    <t>with Hold Harmless</t>
  </si>
  <si>
    <t>Estimated Cost</t>
  </si>
  <si>
    <t>for HB 4466</t>
  </si>
  <si>
    <t>Step 6a Change</t>
  </si>
  <si>
    <t>with Hold Harmleess</t>
  </si>
  <si>
    <t>Estimated Cost Without Hold Harmless</t>
  </si>
  <si>
    <t>Cost of the Hold Harmless Provision</t>
  </si>
  <si>
    <t>Percentage</t>
  </si>
  <si>
    <t>Change</t>
  </si>
  <si>
    <t>if % Change &gt; 1%</t>
  </si>
  <si>
    <t>Cost of the Partial Hold Harmless Provision</t>
  </si>
  <si>
    <t>Adjustment for</t>
  </si>
  <si>
    <t>MCVC Enroll.</t>
  </si>
  <si>
    <t>Enrollment</t>
  </si>
  <si>
    <t>Adjusted for</t>
  </si>
  <si>
    <t>MCVC</t>
  </si>
  <si>
    <t>James Rumsey</t>
  </si>
  <si>
    <t>Calhoun-Gilmer</t>
  </si>
  <si>
    <t>South Branch</t>
  </si>
  <si>
    <t>United Technical</t>
  </si>
  <si>
    <t>Roane-Jackson</t>
  </si>
  <si>
    <t>Mid-Ohio Valley</t>
  </si>
  <si>
    <t>Fred Eberle</t>
  </si>
  <si>
    <t>State Avg</t>
  </si>
  <si>
    <t>Net Enrollment</t>
  </si>
  <si>
    <t>State Aid</t>
  </si>
  <si>
    <t>Funding</t>
  </si>
  <si>
    <t>Total Step 6a</t>
  </si>
  <si>
    <t xml:space="preserve">Percent </t>
  </si>
  <si>
    <t>2024-25</t>
  </si>
  <si>
    <t>(2023-24)</t>
  </si>
  <si>
    <t>2025-26</t>
  </si>
  <si>
    <t>Step 6a 26 Final</t>
  </si>
  <si>
    <t>Final Computations</t>
  </si>
  <si>
    <t>Public School Support Plan</t>
  </si>
  <si>
    <t>Calculation of Step 6a Allowance</t>
  </si>
  <si>
    <t>For the 2025-26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</si>
</sst>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sz val="8"/>
      <name val="Times New Roman"/>
      <family val="1"/>
    </font>
    <font>
      <b/>
      <sz val="11"/>
      <name val="Arial"/>
      <family val="2"/>
    </font>
    <font>
      <b/>
      <sz val="12"/>
      <color indexed="8"/>
      <name val="Arial"/>
      <family val="3"/>
    </font>
    <font>
      <b/>
      <sz val="12"/>
      <name val="Arial"/>
      <family val="3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7" fillId="4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>
      <alignment vertical="center"/>
    </xf>
    <xf numFmtId="37" fontId="12" fillId="0" borderId="0"/>
    <xf numFmtId="9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0" borderId="0" xfId="0" applyFont="1"/>
    <xf numFmtId="4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1" xfId="0" applyFont="1" applyBorder="1"/>
    <xf numFmtId="37" fontId="4" fillId="0" borderId="1" xfId="0" applyNumberFormat="1" applyFont="1" applyBorder="1"/>
    <xf numFmtId="0" fontId="4" fillId="0" borderId="2" xfId="0" applyFont="1" applyBorder="1"/>
    <xf numFmtId="38" fontId="4" fillId="2" borderId="3" xfId="0" applyNumberFormat="1" applyFont="1" applyFill="1" applyBorder="1"/>
    <xf numFmtId="41" fontId="4" fillId="0" borderId="1" xfId="0" quotePrefix="1" applyNumberFormat="1" applyFont="1" applyBorder="1" applyAlignment="1">
      <alignment horizontal="center"/>
    </xf>
    <xf numFmtId="41" fontId="4" fillId="0" borderId="1" xfId="0" applyNumberFormat="1" applyFont="1" applyBorder="1"/>
    <xf numFmtId="165" fontId="4" fillId="0" borderId="1" xfId="0" applyNumberFormat="1" applyFont="1" applyBorder="1"/>
    <xf numFmtId="43" fontId="4" fillId="0" borderId="1" xfId="1" applyFont="1" applyFill="1" applyBorder="1"/>
    <xf numFmtId="37" fontId="4" fillId="0" borderId="0" xfId="0" applyNumberFormat="1" applyFont="1"/>
    <xf numFmtId="38" fontId="4" fillId="2" borderId="4" xfId="0" applyNumberFormat="1" applyFont="1" applyFill="1" applyBorder="1"/>
    <xf numFmtId="10" fontId="4" fillId="0" borderId="0" xfId="0" applyNumberFormat="1" applyFont="1"/>
    <xf numFmtId="41" fontId="4" fillId="0" borderId="0" xfId="0" applyNumberFormat="1" applyFont="1" applyAlignment="1">
      <alignment horizontal="center"/>
    </xf>
    <xf numFmtId="165" fontId="4" fillId="0" borderId="0" xfId="0" applyNumberFormat="1" applyFont="1"/>
    <xf numFmtId="43" fontId="0" fillId="0" borderId="0" xfId="0" applyNumberFormat="1"/>
    <xf numFmtId="0" fontId="4" fillId="3" borderId="0" xfId="0" applyFont="1" applyFill="1"/>
    <xf numFmtId="0" fontId="4" fillId="0" borderId="5" xfId="0" applyFont="1" applyBorder="1"/>
    <xf numFmtId="4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2" borderId="7" xfId="0" applyFont="1" applyFill="1" applyBorder="1" applyAlignment="1">
      <alignment horizontal="center"/>
    </xf>
    <xf numFmtId="39" fontId="6" fillId="0" borderId="8" xfId="0" applyNumberFormat="1" applyFont="1" applyBorder="1" applyAlignment="1">
      <alignment horizontal="center"/>
    </xf>
    <xf numFmtId="43" fontId="6" fillId="0" borderId="5" xfId="2" applyNumberFormat="1" applyFont="1" applyFill="1" applyBorder="1" applyAlignment="1">
      <alignment horizontal="center"/>
    </xf>
    <xf numFmtId="41" fontId="4" fillId="0" borderId="0" xfId="0" quotePrefix="1" applyNumberFormat="1" applyFont="1" applyAlignment="1">
      <alignment horizontal="center"/>
    </xf>
    <xf numFmtId="0" fontId="4" fillId="2" borderId="9" xfId="0" quotePrefix="1" applyFont="1" applyFill="1" applyBorder="1" applyAlignment="1">
      <alignment horizontal="center"/>
    </xf>
    <xf numFmtId="39" fontId="6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43" fontId="6" fillId="0" borderId="0" xfId="2" quotePrefix="1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0" fontId="8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Continuous"/>
    </xf>
    <xf numFmtId="37" fontId="9" fillId="0" borderId="0" xfId="0" applyNumberFormat="1" applyFont="1" applyAlignment="1">
      <alignment horizontal="center"/>
    </xf>
    <xf numFmtId="41" fontId="9" fillId="0" borderId="0" xfId="0" applyNumberFormat="1" applyFont="1"/>
    <xf numFmtId="0" fontId="8" fillId="0" borderId="0" xfId="0" applyFont="1" applyAlignment="1">
      <alignment horizontal="left"/>
    </xf>
    <xf numFmtId="37" fontId="10" fillId="0" borderId="0" xfId="0" applyNumberFormat="1" applyFont="1" applyAlignment="1">
      <alignment horizontal="center"/>
    </xf>
    <xf numFmtId="41" fontId="11" fillId="0" borderId="0" xfId="0" applyNumberFormat="1" applyFont="1"/>
    <xf numFmtId="38" fontId="4" fillId="0" borderId="0" xfId="0" applyNumberFormat="1" applyFont="1"/>
    <xf numFmtId="0" fontId="4" fillId="0" borderId="0" xfId="0" applyFont="1" applyAlignment="1">
      <alignment horizontal="right"/>
    </xf>
    <xf numFmtId="10" fontId="4" fillId="0" borderId="0" xfId="4" applyNumberFormat="1" applyFont="1" applyFill="1"/>
    <xf numFmtId="10" fontId="4" fillId="0" borderId="1" xfId="0" applyNumberFormat="1" applyFont="1" applyBorder="1"/>
    <xf numFmtId="9" fontId="4" fillId="0" borderId="0" xfId="4" applyFont="1" applyAlignment="1">
      <alignment horizontal="center"/>
    </xf>
    <xf numFmtId="9" fontId="4" fillId="0" borderId="5" xfId="4" applyFont="1" applyBorder="1" applyAlignment="1">
      <alignment horizontal="center"/>
    </xf>
    <xf numFmtId="166" fontId="4" fillId="0" borderId="0" xfId="3" applyNumberFormat="1" applyFont="1" applyFill="1"/>
    <xf numFmtId="167" fontId="4" fillId="0" borderId="0" xfId="0" applyNumberFormat="1" applyFont="1"/>
    <xf numFmtId="167" fontId="4" fillId="0" borderId="1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quotePrefix="1" applyFont="1" applyFill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1" fontId="4" fillId="0" borderId="0" xfId="0" applyNumberFormat="1" applyFont="1" applyFill="1"/>
    <xf numFmtId="165" fontId="4" fillId="0" borderId="0" xfId="0" applyNumberFormat="1" applyFont="1" applyFill="1"/>
    <xf numFmtId="167" fontId="4" fillId="0" borderId="0" xfId="0" applyNumberFormat="1" applyFont="1" applyFill="1"/>
    <xf numFmtId="10" fontId="4" fillId="0" borderId="0" xfId="0" applyNumberFormat="1" applyFont="1" applyFill="1"/>
    <xf numFmtId="37" fontId="4" fillId="0" borderId="0" xfId="0" applyNumberFormat="1" applyFont="1" applyFill="1"/>
    <xf numFmtId="0" fontId="4" fillId="0" borderId="1" xfId="0" applyFont="1" applyFill="1" applyBorder="1"/>
    <xf numFmtId="41" fontId="4" fillId="0" borderId="1" xfId="0" applyNumberFormat="1" applyFont="1" applyFill="1" applyBorder="1"/>
    <xf numFmtId="165" fontId="4" fillId="0" borderId="1" xfId="0" applyNumberFormat="1" applyFont="1" applyFill="1" applyBorder="1"/>
    <xf numFmtId="167" fontId="4" fillId="0" borderId="1" xfId="0" applyNumberFormat="1" applyFont="1" applyFill="1" applyBorder="1"/>
    <xf numFmtId="41" fontId="4" fillId="0" borderId="1" xfId="0" quotePrefix="1" applyNumberFormat="1" applyFont="1" applyFill="1" applyBorder="1" applyAlignment="1">
      <alignment horizontal="center"/>
    </xf>
    <xf numFmtId="37" fontId="4" fillId="0" borderId="1" xfId="0" applyNumberFormat="1" applyFont="1" applyFill="1" applyBorder="1"/>
    <xf numFmtId="0" fontId="4" fillId="0" borderId="0" xfId="0" quotePrefix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</cellXfs>
  <cellStyles count="15">
    <cellStyle name="Comma" xfId="3" builtinId="3"/>
    <cellStyle name="Comma 2" xfId="1" xr:uid="{00000000-0005-0000-0000-000001000000}"/>
    <cellStyle name="Comma 3" xfId="6" xr:uid="{00000000-0005-0000-0000-000002000000}"/>
    <cellStyle name="Hyperlink 2" xfId="14" xr:uid="{1A79578F-8B35-4EE6-9D4E-6E1889DE2724}"/>
    <cellStyle name="Normal" xfId="0" builtinId="0"/>
    <cellStyle name="Normal 2" xfId="5" xr:uid="{00000000-0005-0000-0000-000005000000}"/>
    <cellStyle name="Normal 3" xfId="7" xr:uid="{D59AEF0E-D53B-4BDC-9EBA-BEE449E8116A}"/>
    <cellStyle name="Normal 3 2" xfId="8" xr:uid="{924F53A1-E0EC-4152-B028-217599ABA6E2}"/>
    <cellStyle name="Normal 4" xfId="10" xr:uid="{DB7FD464-4DF5-4330-94DD-AB45214ECDCD}"/>
    <cellStyle name="Normal 4 2" xfId="12" xr:uid="{4D4B5F7C-F1A1-44E7-B543-F5C0B55B3981}"/>
    <cellStyle name="Normal 5" xfId="11" xr:uid="{07D2FF43-BA12-4261-A74A-929F52860A3A}"/>
    <cellStyle name="Normal 6" xfId="13" xr:uid="{515E2DD5-D1A9-47F9-AE1F-78432FC3541B}"/>
    <cellStyle name="Normal_F" xfId="2" xr:uid="{00000000-0005-0000-0000-000006000000}"/>
    <cellStyle name="Percent" xfId="4" builtinId="5"/>
    <cellStyle name="Percent 2" xfId="9" xr:uid="{AD485D59-685A-4F75-8C70-C40945AC2C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workbookViewId="0"/>
  </sheetViews>
  <sheetFormatPr defaultColWidth="9.140625" defaultRowHeight="14.25" x14ac:dyDescent="0.2"/>
  <cols>
    <col min="1" max="1" width="14.7109375" style="1" customWidth="1"/>
    <col min="2" max="2" width="1.42578125" style="1" customWidth="1"/>
    <col min="3" max="3" width="17.7109375" style="1" customWidth="1"/>
    <col min="4" max="4" width="14.7109375" style="1" customWidth="1"/>
    <col min="5" max="5" width="4.7109375" style="1" customWidth="1"/>
    <col min="6" max="6" width="14.7109375" style="1" customWidth="1"/>
    <col min="7" max="7" width="4.7109375" style="1" customWidth="1"/>
    <col min="8" max="8" width="14.7109375" style="1" customWidth="1"/>
    <col min="9" max="9" width="4.7109375" style="1" customWidth="1"/>
    <col min="10" max="10" width="8.7109375" style="1" customWidth="1"/>
    <col min="11" max="11" width="4.7109375" style="1" customWidth="1"/>
    <col min="12" max="12" width="8.7109375" style="1" customWidth="1"/>
    <col min="13" max="13" width="4.7109375" style="1" customWidth="1"/>
    <col min="14" max="14" width="17.140625" style="1" customWidth="1"/>
    <col min="15" max="15" width="4.7109375" style="1" customWidth="1"/>
    <col min="16" max="16" width="10.7109375" style="3" customWidth="1"/>
    <col min="17" max="17" width="4.7109375" style="1" customWidth="1"/>
    <col min="18" max="18" width="10.7109375" style="1" customWidth="1"/>
    <col min="19" max="19" width="4.7109375" style="1" customWidth="1"/>
    <col min="20" max="20" width="14.7109375" style="1" customWidth="1"/>
    <col min="21" max="21" width="4.7109375" style="1" customWidth="1"/>
    <col min="22" max="22" width="14.7109375" style="1" customWidth="1"/>
    <col min="23" max="23" width="4.7109375" style="1" customWidth="1"/>
    <col min="24" max="24" width="13.7109375" style="1" customWidth="1"/>
    <col min="25" max="25" width="2.42578125" style="1" customWidth="1"/>
    <col min="26" max="26" width="12.140625" style="1" customWidth="1"/>
    <col min="27" max="27" width="13.7109375" style="1" customWidth="1"/>
    <col min="28" max="28" width="9.7109375" style="1" customWidth="1"/>
    <col min="29" max="29" width="13.7109375" style="1" customWidth="1"/>
    <col min="30" max="30" width="9.7109375" style="1" customWidth="1"/>
    <col min="31" max="31" width="13.7109375" style="2" customWidth="1"/>
    <col min="32" max="32" width="2.7109375" style="1" customWidth="1"/>
    <col min="33" max="16384" width="9.140625" style="1"/>
  </cols>
  <sheetData>
    <row r="1" spans="1:32" ht="15.75" x14ac:dyDescent="0.25">
      <c r="A1" s="43" t="s">
        <v>102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5" t="s">
        <v>101</v>
      </c>
      <c r="Q1" s="44"/>
      <c r="R1" s="44" t="s">
        <v>100</v>
      </c>
      <c r="S1" s="44"/>
      <c r="T1" s="39">
        <v>0.7</v>
      </c>
      <c r="U1" s="37"/>
      <c r="V1" s="37"/>
      <c r="W1" s="37"/>
      <c r="X1" s="37"/>
      <c r="Y1" s="37"/>
    </row>
    <row r="2" spans="1:32" ht="15.75" x14ac:dyDescent="0.25">
      <c r="A2" s="43" t="s">
        <v>99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5" t="s">
        <v>98</v>
      </c>
      <c r="Q2" s="44"/>
      <c r="R2" s="44" t="s">
        <v>97</v>
      </c>
      <c r="S2" s="44"/>
      <c r="T2" s="39">
        <f>T1</f>
        <v>0.7</v>
      </c>
      <c r="U2" s="37"/>
      <c r="V2" s="37"/>
      <c r="W2" s="37"/>
      <c r="X2" s="37"/>
      <c r="Y2" s="37"/>
    </row>
    <row r="3" spans="1:32" ht="15.75" x14ac:dyDescent="0.25">
      <c r="A3" s="43" t="s">
        <v>96</v>
      </c>
      <c r="B3" s="3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5" t="s">
        <v>95</v>
      </c>
      <c r="Q3" s="41"/>
      <c r="R3" s="44" t="s">
        <v>94</v>
      </c>
      <c r="S3" s="41"/>
      <c r="T3" s="39">
        <f>T2</f>
        <v>0.7</v>
      </c>
      <c r="U3" s="37"/>
      <c r="V3" s="37"/>
      <c r="W3" s="37"/>
      <c r="X3" s="37"/>
      <c r="Y3" s="37"/>
    </row>
    <row r="4" spans="1:32" ht="15.75" x14ac:dyDescent="0.25">
      <c r="A4" s="43" t="s">
        <v>93</v>
      </c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2" t="s">
        <v>92</v>
      </c>
      <c r="Q4" s="40"/>
      <c r="R4" s="41" t="s">
        <v>91</v>
      </c>
      <c r="S4" s="40"/>
      <c r="T4" s="39">
        <f>T3</f>
        <v>0.7</v>
      </c>
      <c r="U4" s="37"/>
      <c r="V4" s="37"/>
      <c r="W4" s="37"/>
      <c r="X4" s="37"/>
      <c r="Y4" s="37"/>
    </row>
    <row r="5" spans="1:32" ht="15" x14ac:dyDescent="0.25">
      <c r="A5" s="38"/>
      <c r="B5" s="38"/>
      <c r="C5" s="37"/>
      <c r="E5" s="37"/>
      <c r="F5" s="33"/>
      <c r="G5" s="37"/>
      <c r="H5" s="33"/>
      <c r="I5" s="37"/>
      <c r="K5" s="37"/>
      <c r="M5" s="37"/>
      <c r="N5" s="33"/>
      <c r="O5" s="37"/>
      <c r="Q5" s="37"/>
      <c r="S5" s="37"/>
      <c r="U5" s="37"/>
      <c r="W5" s="37"/>
      <c r="Y5" s="37"/>
    </row>
    <row r="6" spans="1:32" ht="15" customHeight="1" x14ac:dyDescent="0.25">
      <c r="A6" s="36"/>
      <c r="B6" s="36"/>
      <c r="D6" s="33"/>
      <c r="F6" s="3" t="s">
        <v>88</v>
      </c>
      <c r="H6" s="34" t="s">
        <v>90</v>
      </c>
      <c r="L6" s="33"/>
      <c r="N6" s="33" t="s">
        <v>89</v>
      </c>
      <c r="T6" s="3" t="s">
        <v>88</v>
      </c>
      <c r="V6" s="3"/>
    </row>
    <row r="7" spans="1:32" ht="15" x14ac:dyDescent="0.25">
      <c r="D7" s="3" t="s">
        <v>85</v>
      </c>
      <c r="E7" s="3"/>
      <c r="F7" s="3" t="s">
        <v>87</v>
      </c>
      <c r="G7" s="3"/>
      <c r="H7" s="34" t="s">
        <v>86</v>
      </c>
      <c r="I7" s="3"/>
      <c r="J7" s="33"/>
      <c r="K7" s="3"/>
      <c r="L7" s="3" t="s">
        <v>85</v>
      </c>
      <c r="M7" s="3"/>
      <c r="N7" s="33" t="s">
        <v>84</v>
      </c>
      <c r="O7" s="3"/>
      <c r="P7" s="32" t="s">
        <v>68</v>
      </c>
      <c r="Q7" s="3"/>
      <c r="R7" s="33"/>
      <c r="S7" s="3"/>
      <c r="T7" s="3" t="s">
        <v>82</v>
      </c>
      <c r="U7" s="3"/>
      <c r="V7" s="35" t="s">
        <v>83</v>
      </c>
      <c r="W7" s="3"/>
      <c r="X7" s="33"/>
      <c r="AA7" s="3" t="s">
        <v>82</v>
      </c>
      <c r="AC7" s="3" t="s">
        <v>81</v>
      </c>
    </row>
    <row r="8" spans="1:32" x14ac:dyDescent="0.2">
      <c r="D8" s="3" t="s">
        <v>80</v>
      </c>
      <c r="E8" s="3"/>
      <c r="F8" s="3" t="s">
        <v>79</v>
      </c>
      <c r="G8" s="3"/>
      <c r="H8" s="34" t="s">
        <v>78</v>
      </c>
      <c r="I8" s="3"/>
      <c r="J8" s="3" t="s">
        <v>77</v>
      </c>
      <c r="K8" s="3"/>
      <c r="L8" s="3" t="s">
        <v>76</v>
      </c>
      <c r="M8" s="3"/>
      <c r="N8" s="33" t="s">
        <v>75</v>
      </c>
      <c r="O8" s="3"/>
      <c r="P8" s="32" t="s">
        <v>74</v>
      </c>
      <c r="Q8" s="3"/>
      <c r="R8" s="3" t="s">
        <v>73</v>
      </c>
      <c r="S8" s="3"/>
      <c r="T8" s="3" t="s">
        <v>62</v>
      </c>
      <c r="U8" s="3"/>
      <c r="V8" s="3" t="s">
        <v>62</v>
      </c>
      <c r="W8" s="3"/>
      <c r="X8" s="31" t="s">
        <v>72</v>
      </c>
      <c r="Z8" s="1" t="s">
        <v>111</v>
      </c>
      <c r="AA8" s="3" t="s">
        <v>62</v>
      </c>
      <c r="AC8" s="3" t="s">
        <v>59</v>
      </c>
      <c r="AE8" s="30"/>
    </row>
    <row r="9" spans="1:32" ht="15" thickBot="1" x14ac:dyDescent="0.25">
      <c r="A9" s="22" t="s">
        <v>71</v>
      </c>
      <c r="B9" s="22"/>
      <c r="C9" s="22"/>
      <c r="D9" s="25" t="s">
        <v>70</v>
      </c>
      <c r="E9" s="24"/>
      <c r="F9" s="24" t="s">
        <v>70</v>
      </c>
      <c r="G9" s="24"/>
      <c r="H9" s="29" t="s">
        <v>69</v>
      </c>
      <c r="I9" s="24"/>
      <c r="J9" s="24" t="s">
        <v>68</v>
      </c>
      <c r="K9" s="24"/>
      <c r="L9" s="24" t="s">
        <v>67</v>
      </c>
      <c r="M9" s="24"/>
      <c r="N9" s="25" t="s">
        <v>66</v>
      </c>
      <c r="O9" s="24"/>
      <c r="P9" s="28" t="s">
        <v>65</v>
      </c>
      <c r="Q9" s="24"/>
      <c r="R9" s="24" t="s">
        <v>64</v>
      </c>
      <c r="S9" s="24"/>
      <c r="T9" s="24" t="s">
        <v>63</v>
      </c>
      <c r="U9" s="24"/>
      <c r="V9" s="24" t="s">
        <v>63</v>
      </c>
      <c r="W9" s="24"/>
      <c r="X9" s="27" t="s">
        <v>62</v>
      </c>
      <c r="Y9" s="26"/>
      <c r="Z9" s="22" t="s">
        <v>112</v>
      </c>
      <c r="AA9" s="25" t="s">
        <v>61</v>
      </c>
      <c r="AB9" s="22"/>
      <c r="AC9" s="24" t="s">
        <v>60</v>
      </c>
      <c r="AD9" s="22"/>
      <c r="AE9" s="23" t="s">
        <v>59</v>
      </c>
      <c r="AF9" s="22"/>
    </row>
    <row r="10" spans="1:32" ht="18" customHeight="1" x14ac:dyDescent="0.2">
      <c r="A10" s="1" t="s">
        <v>58</v>
      </c>
      <c r="C10" s="20">
        <v>1049841.1000000001</v>
      </c>
      <c r="D10" s="2">
        <f t="shared" ref="D10:D64" si="0">ROUND(C10,0)</f>
        <v>1049841</v>
      </c>
      <c r="E10" s="2"/>
      <c r="F10" s="2">
        <v>492886</v>
      </c>
      <c r="G10" s="2"/>
      <c r="H10" s="19">
        <v>2316.73</v>
      </c>
      <c r="I10" s="2"/>
      <c r="J10" s="19">
        <f t="shared" ref="J10:J65" si="1">ROUND(F10/H10,2)</f>
        <v>212.75</v>
      </c>
      <c r="K10" s="2"/>
      <c r="L10" s="19">
        <f t="shared" ref="L10:L65" si="2">ROUND(D10/F10,2)</f>
        <v>2.13</v>
      </c>
      <c r="M10" s="2"/>
      <c r="N10" s="2">
        <f t="shared" ref="N10:N64" si="3">ROUND(J$65*L$65*H10,0)</f>
        <v>1456978</v>
      </c>
      <c r="O10" s="2"/>
      <c r="P10" s="18" t="s">
        <v>98</v>
      </c>
      <c r="R10" s="17">
        <f t="shared" ref="R10:R64" si="4">IF(P10="Sparse",T$1,IF(P10="Low",T$2,IF(P10="Medium",T$3,IF(P10="High",T$4))))</f>
        <v>0.7</v>
      </c>
      <c r="T10" s="15">
        <f t="shared" ref="T10:T64" si="5">ROUND(N10*R10,0)</f>
        <v>1019885</v>
      </c>
      <c r="U10" s="15"/>
      <c r="V10" s="15">
        <v>1049760</v>
      </c>
      <c r="X10" s="16">
        <f t="shared" ref="X10:X64" si="6">T10-V10</f>
        <v>-29875</v>
      </c>
      <c r="Z10" s="48">
        <f>X10/V10</f>
        <v>-2.8458885840573083E-2</v>
      </c>
      <c r="AA10" s="15">
        <f t="shared" ref="AA10:AA64" si="7">T10</f>
        <v>1019885</v>
      </c>
      <c r="AC10" s="15">
        <v>137876</v>
      </c>
      <c r="AE10" s="2">
        <f t="shared" ref="AE10:AE64" si="8">AC10-X10</f>
        <v>167751</v>
      </c>
    </row>
    <row r="11" spans="1:32" s="21" customFormat="1" x14ac:dyDescent="0.2">
      <c r="A11" s="1" t="s">
        <v>57</v>
      </c>
      <c r="B11" s="1"/>
      <c r="C11" s="20">
        <v>9013098.2099999972</v>
      </c>
      <c r="D11" s="2">
        <f t="shared" si="0"/>
        <v>9013098</v>
      </c>
      <c r="E11" s="2"/>
      <c r="F11" s="2">
        <v>1970224</v>
      </c>
      <c r="G11" s="2"/>
      <c r="H11" s="19">
        <v>19439.39</v>
      </c>
      <c r="I11" s="2"/>
      <c r="J11" s="19">
        <f t="shared" si="1"/>
        <v>101.35</v>
      </c>
      <c r="K11" s="2"/>
      <c r="L11" s="19">
        <f t="shared" si="2"/>
        <v>4.57</v>
      </c>
      <c r="M11" s="2"/>
      <c r="N11" s="2">
        <f t="shared" si="3"/>
        <v>12225316</v>
      </c>
      <c r="O11" s="2"/>
      <c r="P11" s="18" t="s">
        <v>92</v>
      </c>
      <c r="Q11" s="1"/>
      <c r="R11" s="17">
        <f t="shared" si="4"/>
        <v>0.7</v>
      </c>
      <c r="S11" s="1"/>
      <c r="T11" s="15">
        <f t="shared" si="5"/>
        <v>8557721</v>
      </c>
      <c r="U11" s="15"/>
      <c r="V11" s="15">
        <v>8908791</v>
      </c>
      <c r="W11" s="1"/>
      <c r="X11" s="16">
        <f t="shared" si="6"/>
        <v>-351070</v>
      </c>
      <c r="Y11" s="1"/>
      <c r="Z11" s="48">
        <f t="shared" ref="Z11:Z64" si="9">X11/V11</f>
        <v>-3.9407142899636996E-2</v>
      </c>
      <c r="AA11" s="15">
        <f t="shared" si="7"/>
        <v>8557721</v>
      </c>
      <c r="AB11" s="1"/>
      <c r="AC11" s="15">
        <v>62593</v>
      </c>
      <c r="AD11" s="1"/>
      <c r="AE11" s="2">
        <f t="shared" si="8"/>
        <v>413663</v>
      </c>
      <c r="AF11" s="1"/>
    </row>
    <row r="12" spans="1:32" x14ac:dyDescent="0.2">
      <c r="A12" s="1" t="s">
        <v>56</v>
      </c>
      <c r="C12" s="20">
        <v>2985738.3199999989</v>
      </c>
      <c r="D12" s="2">
        <f t="shared" si="0"/>
        <v>2985738</v>
      </c>
      <c r="E12" s="2"/>
      <c r="F12" s="2">
        <v>661492</v>
      </c>
      <c r="G12" s="2"/>
      <c r="H12" s="19">
        <v>3839</v>
      </c>
      <c r="I12" s="2"/>
      <c r="J12" s="19">
        <f t="shared" si="1"/>
        <v>172.31</v>
      </c>
      <c r="K12" s="2"/>
      <c r="L12" s="19">
        <f t="shared" si="2"/>
        <v>4.51</v>
      </c>
      <c r="M12" s="2"/>
      <c r="N12" s="2">
        <f t="shared" si="3"/>
        <v>2414324</v>
      </c>
      <c r="O12" s="2"/>
      <c r="P12" s="18" t="s">
        <v>98</v>
      </c>
      <c r="R12" s="17">
        <f t="shared" si="4"/>
        <v>0.7</v>
      </c>
      <c r="T12" s="15">
        <f t="shared" si="5"/>
        <v>1690027</v>
      </c>
      <c r="U12" s="15"/>
      <c r="V12" s="15">
        <v>1750489</v>
      </c>
      <c r="X12" s="16">
        <f t="shared" si="6"/>
        <v>-60462</v>
      </c>
      <c r="Z12" s="48">
        <f t="shared" si="9"/>
        <v>-3.4540062805307546E-2</v>
      </c>
      <c r="AA12" s="15">
        <f t="shared" si="7"/>
        <v>1690027</v>
      </c>
      <c r="AC12" s="15">
        <v>250027</v>
      </c>
      <c r="AE12" s="2">
        <f t="shared" si="8"/>
        <v>310489</v>
      </c>
    </row>
    <row r="13" spans="1:32" s="21" customFormat="1" x14ac:dyDescent="0.2">
      <c r="A13" s="1" t="s">
        <v>55</v>
      </c>
      <c r="B13" s="1"/>
      <c r="C13" s="20">
        <v>1066794.43</v>
      </c>
      <c r="D13" s="2">
        <f t="shared" si="0"/>
        <v>1066794</v>
      </c>
      <c r="E13" s="2"/>
      <c r="F13" s="2">
        <v>375353</v>
      </c>
      <c r="G13" s="2"/>
      <c r="H13" s="19">
        <v>1973.73</v>
      </c>
      <c r="I13" s="2"/>
      <c r="J13" s="19">
        <f t="shared" si="1"/>
        <v>190.17</v>
      </c>
      <c r="K13" s="2"/>
      <c r="L13" s="19">
        <f t="shared" si="2"/>
        <v>2.84</v>
      </c>
      <c r="M13" s="2"/>
      <c r="N13" s="2">
        <f t="shared" si="3"/>
        <v>1241267</v>
      </c>
      <c r="O13" s="2"/>
      <c r="P13" s="18" t="s">
        <v>101</v>
      </c>
      <c r="Q13" s="1"/>
      <c r="R13" s="17">
        <f t="shared" si="4"/>
        <v>0.7</v>
      </c>
      <c r="S13" s="1"/>
      <c r="T13" s="15">
        <f t="shared" si="5"/>
        <v>868887</v>
      </c>
      <c r="U13" s="15"/>
      <c r="V13" s="15">
        <v>899972</v>
      </c>
      <c r="W13" s="1"/>
      <c r="X13" s="16">
        <f t="shared" si="6"/>
        <v>-31085</v>
      </c>
      <c r="Y13" s="1"/>
      <c r="Z13" s="48">
        <f t="shared" si="9"/>
        <v>-3.4539963465530038E-2</v>
      </c>
      <c r="AA13" s="15">
        <f t="shared" si="7"/>
        <v>868887</v>
      </c>
      <c r="AB13" s="1"/>
      <c r="AC13" s="15">
        <v>198397</v>
      </c>
      <c r="AD13" s="1"/>
      <c r="AE13" s="2">
        <f t="shared" si="8"/>
        <v>229482</v>
      </c>
      <c r="AF13" s="1"/>
    </row>
    <row r="14" spans="1:32" x14ac:dyDescent="0.2">
      <c r="A14" s="1" t="s">
        <v>54</v>
      </c>
      <c r="C14" s="20">
        <v>2196843.09</v>
      </c>
      <c r="D14" s="2">
        <f t="shared" si="0"/>
        <v>2196843</v>
      </c>
      <c r="E14" s="2"/>
      <c r="F14" s="2">
        <v>649200</v>
      </c>
      <c r="G14" s="2"/>
      <c r="H14" s="19">
        <v>2829.02</v>
      </c>
      <c r="I14" s="2"/>
      <c r="J14" s="19">
        <f t="shared" si="1"/>
        <v>229.48</v>
      </c>
      <c r="K14" s="2"/>
      <c r="L14" s="19">
        <f t="shared" si="2"/>
        <v>3.38</v>
      </c>
      <c r="M14" s="2"/>
      <c r="N14" s="2">
        <f t="shared" si="3"/>
        <v>1779154</v>
      </c>
      <c r="O14" s="2"/>
      <c r="P14" s="18" t="s">
        <v>92</v>
      </c>
      <c r="R14" s="17">
        <f t="shared" si="4"/>
        <v>0.7</v>
      </c>
      <c r="T14" s="15">
        <f t="shared" si="5"/>
        <v>1245408</v>
      </c>
      <c r="U14" s="15"/>
      <c r="V14" s="15">
        <v>1289963</v>
      </c>
      <c r="X14" s="16">
        <f t="shared" si="6"/>
        <v>-44555</v>
      </c>
      <c r="Z14" s="48">
        <f t="shared" si="9"/>
        <v>-3.4539750364932946E-2</v>
      </c>
      <c r="AA14" s="15">
        <f t="shared" si="7"/>
        <v>1245408</v>
      </c>
      <c r="AC14" s="15">
        <v>-3838</v>
      </c>
      <c r="AE14" s="2">
        <f t="shared" si="8"/>
        <v>40717</v>
      </c>
    </row>
    <row r="15" spans="1:32" ht="18" customHeight="1" x14ac:dyDescent="0.2">
      <c r="A15" s="1" t="s">
        <v>53</v>
      </c>
      <c r="C15" s="20">
        <v>7945262.79</v>
      </c>
      <c r="D15" s="2">
        <f t="shared" si="0"/>
        <v>7945263</v>
      </c>
      <c r="E15" s="2"/>
      <c r="F15" s="2">
        <v>1713140</v>
      </c>
      <c r="G15" s="2"/>
      <c r="H15" s="19">
        <v>12400.11</v>
      </c>
      <c r="I15" s="2"/>
      <c r="J15" s="19">
        <f t="shared" si="1"/>
        <v>138.16</v>
      </c>
      <c r="K15" s="2"/>
      <c r="L15" s="19">
        <f t="shared" si="2"/>
        <v>4.6399999999999997</v>
      </c>
      <c r="M15" s="2"/>
      <c r="N15" s="2">
        <f t="shared" si="3"/>
        <v>7798355</v>
      </c>
      <c r="O15" s="2"/>
      <c r="P15" s="18" t="s">
        <v>92</v>
      </c>
      <c r="R15" s="17">
        <f t="shared" si="4"/>
        <v>0.7</v>
      </c>
      <c r="T15" s="15">
        <f t="shared" si="5"/>
        <v>5458849</v>
      </c>
      <c r="U15" s="15"/>
      <c r="V15" s="15">
        <v>5654141</v>
      </c>
      <c r="X15" s="16">
        <f t="shared" si="6"/>
        <v>-195292</v>
      </c>
      <c r="Z15" s="48">
        <f t="shared" si="9"/>
        <v>-3.4539640946343576E-2</v>
      </c>
      <c r="AA15" s="15">
        <f t="shared" si="7"/>
        <v>5458849</v>
      </c>
      <c r="AC15" s="15">
        <v>10950</v>
      </c>
      <c r="AE15" s="2">
        <f t="shared" si="8"/>
        <v>206242</v>
      </c>
    </row>
    <row r="16" spans="1:32" x14ac:dyDescent="0.2">
      <c r="A16" s="1" t="s">
        <v>52</v>
      </c>
      <c r="C16" s="20">
        <v>716127.61</v>
      </c>
      <c r="D16" s="2">
        <f t="shared" si="0"/>
        <v>716128</v>
      </c>
      <c r="E16" s="2"/>
      <c r="F16" s="2">
        <v>227139</v>
      </c>
      <c r="G16" s="2"/>
      <c r="H16" s="19">
        <v>1400</v>
      </c>
      <c r="I16" s="2"/>
      <c r="J16" s="19">
        <f t="shared" si="1"/>
        <v>162.24</v>
      </c>
      <c r="K16" s="2"/>
      <c r="L16" s="19">
        <f t="shared" si="2"/>
        <v>3.15</v>
      </c>
      <c r="M16" s="2"/>
      <c r="N16" s="2">
        <f t="shared" si="3"/>
        <v>880452</v>
      </c>
      <c r="O16" s="2"/>
      <c r="P16" s="18" t="s">
        <v>101</v>
      </c>
      <c r="R16" s="17">
        <f t="shared" si="4"/>
        <v>0.7</v>
      </c>
      <c r="T16" s="15">
        <f t="shared" si="5"/>
        <v>616316</v>
      </c>
      <c r="U16" s="15"/>
      <c r="V16" s="15">
        <v>656946</v>
      </c>
      <c r="X16" s="16">
        <f t="shared" si="6"/>
        <v>-40630</v>
      </c>
      <c r="Z16" s="48">
        <f t="shared" si="9"/>
        <v>-6.18467880160622E-2</v>
      </c>
      <c r="AA16" s="15">
        <f t="shared" si="7"/>
        <v>616316</v>
      </c>
      <c r="AC16" s="15">
        <v>128088</v>
      </c>
      <c r="AE16" s="2">
        <f t="shared" si="8"/>
        <v>168718</v>
      </c>
    </row>
    <row r="17" spans="1:32" x14ac:dyDescent="0.2">
      <c r="A17" s="1" t="s">
        <v>51</v>
      </c>
      <c r="C17" s="20">
        <v>1001896.8399999999</v>
      </c>
      <c r="D17" s="2">
        <f t="shared" si="0"/>
        <v>1001897</v>
      </c>
      <c r="E17" s="2"/>
      <c r="F17" s="2">
        <v>303638</v>
      </c>
      <c r="G17" s="2"/>
      <c r="H17" s="19">
        <v>1859</v>
      </c>
      <c r="I17" s="2"/>
      <c r="J17" s="19">
        <f t="shared" si="1"/>
        <v>163.33000000000001</v>
      </c>
      <c r="K17" s="2"/>
      <c r="L17" s="19">
        <f t="shared" si="2"/>
        <v>3.3</v>
      </c>
      <c r="M17" s="2"/>
      <c r="N17" s="2">
        <f t="shared" si="3"/>
        <v>1169114</v>
      </c>
      <c r="O17" s="2"/>
      <c r="P17" s="18" t="s">
        <v>98</v>
      </c>
      <c r="R17" s="17">
        <f t="shared" si="4"/>
        <v>0.7</v>
      </c>
      <c r="T17" s="15">
        <f t="shared" si="5"/>
        <v>818380</v>
      </c>
      <c r="U17" s="15"/>
      <c r="V17" s="15">
        <v>847658</v>
      </c>
      <c r="X17" s="16">
        <f t="shared" si="6"/>
        <v>-29278</v>
      </c>
      <c r="Z17" s="48">
        <f t="shared" si="9"/>
        <v>-3.4539873392335114E-2</v>
      </c>
      <c r="AA17" s="15">
        <f t="shared" si="7"/>
        <v>818380</v>
      </c>
      <c r="AC17" s="15">
        <v>111114</v>
      </c>
      <c r="AE17" s="2">
        <f t="shared" si="8"/>
        <v>140392</v>
      </c>
    </row>
    <row r="18" spans="1:32" x14ac:dyDescent="0.2">
      <c r="A18" s="1" t="s">
        <v>50</v>
      </c>
      <c r="C18" s="20">
        <v>963025.97000000009</v>
      </c>
      <c r="D18" s="2">
        <f t="shared" si="0"/>
        <v>963026</v>
      </c>
      <c r="E18" s="2"/>
      <c r="F18" s="2">
        <v>206049</v>
      </c>
      <c r="G18" s="2"/>
      <c r="H18" s="19">
        <v>1400</v>
      </c>
      <c r="I18" s="2"/>
      <c r="J18" s="19">
        <f t="shared" si="1"/>
        <v>147.18</v>
      </c>
      <c r="K18" s="2"/>
      <c r="L18" s="19">
        <f t="shared" si="2"/>
        <v>4.67</v>
      </c>
      <c r="M18" s="2"/>
      <c r="N18" s="2">
        <f t="shared" si="3"/>
        <v>880452</v>
      </c>
      <c r="O18" s="2"/>
      <c r="P18" s="18" t="s">
        <v>101</v>
      </c>
      <c r="R18" s="17">
        <f t="shared" si="4"/>
        <v>0.7</v>
      </c>
      <c r="T18" s="15">
        <f t="shared" si="5"/>
        <v>616316</v>
      </c>
      <c r="U18" s="15"/>
      <c r="V18" s="15">
        <v>631298</v>
      </c>
      <c r="X18" s="16">
        <f t="shared" si="6"/>
        <v>-14982</v>
      </c>
      <c r="Z18" s="48">
        <f t="shared" si="9"/>
        <v>-2.3732056809937622E-2</v>
      </c>
      <c r="AA18" s="15">
        <f t="shared" si="7"/>
        <v>616316</v>
      </c>
      <c r="AC18" s="15">
        <v>131998</v>
      </c>
      <c r="AE18" s="2">
        <f t="shared" si="8"/>
        <v>146980</v>
      </c>
    </row>
    <row r="19" spans="1:32" s="21" customFormat="1" x14ac:dyDescent="0.2">
      <c r="A19" s="1" t="s">
        <v>49</v>
      </c>
      <c r="B19" s="1"/>
      <c r="C19" s="20">
        <v>3757957.4200000004</v>
      </c>
      <c r="D19" s="2">
        <f t="shared" si="0"/>
        <v>3757957</v>
      </c>
      <c r="E19" s="2"/>
      <c r="F19" s="2">
        <v>714970</v>
      </c>
      <c r="G19" s="2"/>
      <c r="H19" s="19">
        <v>6143</v>
      </c>
      <c r="I19" s="2"/>
      <c r="J19" s="19">
        <f t="shared" si="1"/>
        <v>116.39</v>
      </c>
      <c r="K19" s="2"/>
      <c r="L19" s="19">
        <f t="shared" si="2"/>
        <v>5.26</v>
      </c>
      <c r="M19" s="2"/>
      <c r="N19" s="2">
        <f t="shared" si="3"/>
        <v>3863296</v>
      </c>
      <c r="O19" s="2"/>
      <c r="P19" s="18" t="s">
        <v>98</v>
      </c>
      <c r="Q19" s="1"/>
      <c r="R19" s="17">
        <f t="shared" si="4"/>
        <v>0.7</v>
      </c>
      <c r="S19" s="1"/>
      <c r="T19" s="15">
        <f t="shared" si="5"/>
        <v>2704307</v>
      </c>
      <c r="U19" s="15"/>
      <c r="V19" s="15">
        <v>2801055</v>
      </c>
      <c r="W19" s="1"/>
      <c r="X19" s="16">
        <f t="shared" si="6"/>
        <v>-96748</v>
      </c>
      <c r="Y19" s="1"/>
      <c r="Z19" s="48">
        <f t="shared" si="9"/>
        <v>-3.4539843023432243E-2</v>
      </c>
      <c r="AA19" s="15">
        <f t="shared" si="7"/>
        <v>2704307</v>
      </c>
      <c r="AB19" s="1"/>
      <c r="AC19" s="15">
        <v>397290</v>
      </c>
      <c r="AD19" s="1"/>
      <c r="AE19" s="2">
        <f t="shared" si="8"/>
        <v>494038</v>
      </c>
      <c r="AF19" s="1"/>
    </row>
    <row r="20" spans="1:32" ht="18" customHeight="1" x14ac:dyDescent="0.2">
      <c r="A20" s="1" t="s">
        <v>48</v>
      </c>
      <c r="C20" s="20">
        <v>916616.2100000002</v>
      </c>
      <c r="D20" s="2">
        <f t="shared" si="0"/>
        <v>916616</v>
      </c>
      <c r="E20" s="2"/>
      <c r="F20" s="2">
        <v>137788</v>
      </c>
      <c r="G20" s="2"/>
      <c r="H20" s="19">
        <v>1405.1</v>
      </c>
      <c r="I20" s="2"/>
      <c r="J20" s="19">
        <f t="shared" si="1"/>
        <v>98.06</v>
      </c>
      <c r="K20" s="2"/>
      <c r="L20" s="19">
        <f t="shared" si="2"/>
        <v>6.65</v>
      </c>
      <c r="M20" s="2"/>
      <c r="N20" s="2">
        <f t="shared" si="3"/>
        <v>883659</v>
      </c>
      <c r="O20" s="2"/>
      <c r="P20" s="18" t="s">
        <v>101</v>
      </c>
      <c r="R20" s="17">
        <f t="shared" si="4"/>
        <v>0.7</v>
      </c>
      <c r="T20" s="15">
        <f t="shared" si="5"/>
        <v>618561</v>
      </c>
      <c r="U20" s="15"/>
      <c r="V20" s="15">
        <v>622109</v>
      </c>
      <c r="X20" s="16">
        <f t="shared" si="6"/>
        <v>-3548</v>
      </c>
      <c r="Z20" s="48">
        <f t="shared" si="9"/>
        <v>-5.7031806323329191E-3</v>
      </c>
      <c r="AA20" s="15">
        <f t="shared" si="7"/>
        <v>618561</v>
      </c>
      <c r="AC20" s="15">
        <v>144165</v>
      </c>
      <c r="AE20" s="2">
        <f t="shared" si="8"/>
        <v>147713</v>
      </c>
    </row>
    <row r="21" spans="1:32" s="21" customFormat="1" x14ac:dyDescent="0.2">
      <c r="A21" s="1" t="s">
        <v>47</v>
      </c>
      <c r="B21" s="1"/>
      <c r="C21" s="20">
        <v>662754.5199999999</v>
      </c>
      <c r="D21" s="2">
        <f t="shared" si="0"/>
        <v>662755</v>
      </c>
      <c r="E21" s="2"/>
      <c r="F21" s="2">
        <v>309209</v>
      </c>
      <c r="G21" s="2"/>
      <c r="H21" s="19">
        <v>1636.69</v>
      </c>
      <c r="I21" s="2"/>
      <c r="J21" s="19">
        <f t="shared" si="1"/>
        <v>188.92</v>
      </c>
      <c r="K21" s="2"/>
      <c r="L21" s="19">
        <f t="shared" si="2"/>
        <v>2.14</v>
      </c>
      <c r="M21" s="2"/>
      <c r="N21" s="2">
        <f t="shared" si="3"/>
        <v>1029305</v>
      </c>
      <c r="O21" s="2"/>
      <c r="P21" s="18" t="s">
        <v>101</v>
      </c>
      <c r="Q21" s="1"/>
      <c r="R21" s="17">
        <f t="shared" si="4"/>
        <v>0.7</v>
      </c>
      <c r="S21" s="1"/>
      <c r="T21" s="15">
        <f t="shared" si="5"/>
        <v>720514</v>
      </c>
      <c r="U21" s="15"/>
      <c r="V21" s="15">
        <v>774104</v>
      </c>
      <c r="W21" s="1"/>
      <c r="X21" s="16">
        <f t="shared" si="6"/>
        <v>-53590</v>
      </c>
      <c r="Y21" s="1"/>
      <c r="Z21" s="48">
        <f t="shared" si="9"/>
        <v>-6.9228424087719481E-2</v>
      </c>
      <c r="AA21" s="15">
        <f t="shared" si="7"/>
        <v>720514</v>
      </c>
      <c r="AB21" s="1"/>
      <c r="AC21" s="15">
        <v>141067</v>
      </c>
      <c r="AD21" s="1"/>
      <c r="AE21" s="2">
        <f t="shared" si="8"/>
        <v>194657</v>
      </c>
      <c r="AF21" s="1"/>
    </row>
    <row r="22" spans="1:32" x14ac:dyDescent="0.2">
      <c r="A22" s="1" t="s">
        <v>46</v>
      </c>
      <c r="C22" s="20">
        <v>3370500.1899999995</v>
      </c>
      <c r="D22" s="2">
        <f t="shared" si="0"/>
        <v>3370500</v>
      </c>
      <c r="E22" s="2"/>
      <c r="F22" s="2">
        <v>870119</v>
      </c>
      <c r="G22" s="2"/>
      <c r="H22" s="19">
        <v>4808.12</v>
      </c>
      <c r="I22" s="2"/>
      <c r="J22" s="19">
        <f t="shared" si="1"/>
        <v>180.97</v>
      </c>
      <c r="K22" s="2"/>
      <c r="L22" s="19">
        <f t="shared" si="2"/>
        <v>3.87</v>
      </c>
      <c r="M22" s="2"/>
      <c r="N22" s="2">
        <f t="shared" si="3"/>
        <v>3023798</v>
      </c>
      <c r="O22" s="2"/>
      <c r="P22" s="18" t="s">
        <v>101</v>
      </c>
      <c r="R22" s="17">
        <f t="shared" si="4"/>
        <v>0.7</v>
      </c>
      <c r="T22" s="15">
        <f t="shared" si="5"/>
        <v>2116659</v>
      </c>
      <c r="U22" s="15"/>
      <c r="V22" s="15">
        <v>2192383</v>
      </c>
      <c r="X22" s="16">
        <f t="shared" si="6"/>
        <v>-75724</v>
      </c>
      <c r="Z22" s="48">
        <f t="shared" si="9"/>
        <v>-3.4539585464765966E-2</v>
      </c>
      <c r="AA22" s="15">
        <f t="shared" si="7"/>
        <v>2116659</v>
      </c>
      <c r="AC22" s="15">
        <v>477513</v>
      </c>
      <c r="AE22" s="2">
        <f t="shared" si="8"/>
        <v>553237</v>
      </c>
    </row>
    <row r="23" spans="1:32" s="21" customFormat="1" x14ac:dyDescent="0.2">
      <c r="A23" s="1" t="s">
        <v>45</v>
      </c>
      <c r="B23" s="1"/>
      <c r="C23" s="20">
        <v>1928913.9700000002</v>
      </c>
      <c r="D23" s="2">
        <f t="shared" si="0"/>
        <v>1928914</v>
      </c>
      <c r="E23" s="2"/>
      <c r="F23" s="2">
        <v>417314</v>
      </c>
      <c r="G23" s="2"/>
      <c r="H23" s="19">
        <v>2992.04</v>
      </c>
      <c r="I23" s="2"/>
      <c r="J23" s="19">
        <f t="shared" si="1"/>
        <v>139.47</v>
      </c>
      <c r="K23" s="2"/>
      <c r="L23" s="19">
        <f t="shared" si="2"/>
        <v>4.62</v>
      </c>
      <c r="M23" s="2"/>
      <c r="N23" s="2">
        <f t="shared" si="3"/>
        <v>1881676</v>
      </c>
      <c r="O23" s="2"/>
      <c r="P23" s="18" t="s">
        <v>101</v>
      </c>
      <c r="Q23" s="1"/>
      <c r="R23" s="17">
        <f t="shared" si="4"/>
        <v>0.7</v>
      </c>
      <c r="S23" s="1"/>
      <c r="T23" s="15">
        <f t="shared" si="5"/>
        <v>1317173</v>
      </c>
      <c r="U23" s="15"/>
      <c r="V23" s="15">
        <v>1364296</v>
      </c>
      <c r="W23" s="1"/>
      <c r="X23" s="16">
        <f t="shared" si="6"/>
        <v>-47123</v>
      </c>
      <c r="Y23" s="1"/>
      <c r="Z23" s="48">
        <f t="shared" si="9"/>
        <v>-3.4540158440690291E-2</v>
      </c>
      <c r="AA23" s="15">
        <f t="shared" si="7"/>
        <v>1317173</v>
      </c>
      <c r="AB23" s="1"/>
      <c r="AC23" s="15">
        <v>192065</v>
      </c>
      <c r="AD23" s="1"/>
      <c r="AE23" s="2">
        <f t="shared" si="8"/>
        <v>239188</v>
      </c>
      <c r="AF23" s="1"/>
    </row>
    <row r="24" spans="1:32" x14ac:dyDescent="0.2">
      <c r="A24" s="1" t="s">
        <v>44</v>
      </c>
      <c r="C24" s="20">
        <v>2625125.2999999998</v>
      </c>
      <c r="D24" s="2">
        <f t="shared" si="0"/>
        <v>2625125</v>
      </c>
      <c r="E24" s="2"/>
      <c r="F24" s="2">
        <v>727025</v>
      </c>
      <c r="G24" s="2"/>
      <c r="H24" s="19">
        <v>3989.5</v>
      </c>
      <c r="I24" s="2"/>
      <c r="J24" s="19">
        <f t="shared" si="1"/>
        <v>182.23</v>
      </c>
      <c r="K24" s="2"/>
      <c r="L24" s="19">
        <f t="shared" si="2"/>
        <v>3.61</v>
      </c>
      <c r="M24" s="2"/>
      <c r="N24" s="2">
        <f t="shared" si="3"/>
        <v>2508973</v>
      </c>
      <c r="O24" s="2"/>
      <c r="P24" s="18" t="s">
        <v>92</v>
      </c>
      <c r="R24" s="17">
        <f t="shared" si="4"/>
        <v>0.7</v>
      </c>
      <c r="T24" s="15">
        <f t="shared" si="5"/>
        <v>1756281</v>
      </c>
      <c r="U24" s="15"/>
      <c r="V24" s="15">
        <v>1819113</v>
      </c>
      <c r="X24" s="16">
        <f t="shared" si="6"/>
        <v>-62832</v>
      </c>
      <c r="Z24" s="48">
        <f t="shared" si="9"/>
        <v>-3.4539910384896379E-2</v>
      </c>
      <c r="AA24" s="15">
        <f t="shared" si="7"/>
        <v>1756281</v>
      </c>
      <c r="AC24" s="15">
        <v>-6943</v>
      </c>
      <c r="AE24" s="2">
        <f t="shared" si="8"/>
        <v>55889</v>
      </c>
    </row>
    <row r="25" spans="1:32" ht="18" customHeight="1" x14ac:dyDescent="0.2">
      <c r="A25" s="1" t="s">
        <v>43</v>
      </c>
      <c r="C25" s="20">
        <v>1080067.1100000001</v>
      </c>
      <c r="D25" s="2">
        <f t="shared" si="0"/>
        <v>1080067</v>
      </c>
      <c r="E25" s="2"/>
      <c r="F25" s="2">
        <v>370210</v>
      </c>
      <c r="G25" s="2"/>
      <c r="H25" s="19">
        <v>2332.54</v>
      </c>
      <c r="I25" s="2"/>
      <c r="J25" s="19">
        <f t="shared" si="1"/>
        <v>158.72</v>
      </c>
      <c r="K25" s="2"/>
      <c r="L25" s="19">
        <f t="shared" si="2"/>
        <v>2.92</v>
      </c>
      <c r="M25" s="2"/>
      <c r="N25" s="2">
        <f t="shared" si="3"/>
        <v>1466920</v>
      </c>
      <c r="O25" s="2"/>
      <c r="P25" s="18" t="s">
        <v>101</v>
      </c>
      <c r="R25" s="17">
        <f t="shared" si="4"/>
        <v>0.7</v>
      </c>
      <c r="T25" s="15">
        <f t="shared" si="5"/>
        <v>1026844</v>
      </c>
      <c r="U25" s="15"/>
      <c r="V25" s="15">
        <v>1047393</v>
      </c>
      <c r="X25" s="16">
        <f t="shared" si="6"/>
        <v>-20549</v>
      </c>
      <c r="Z25" s="48">
        <f t="shared" si="9"/>
        <v>-1.9619187831119742E-2</v>
      </c>
      <c r="AA25" s="15">
        <f t="shared" si="7"/>
        <v>1026844</v>
      </c>
      <c r="AC25" s="15">
        <v>227494</v>
      </c>
      <c r="AE25" s="2">
        <f t="shared" si="8"/>
        <v>248043</v>
      </c>
    </row>
    <row r="26" spans="1:32" s="21" customFormat="1" x14ac:dyDescent="0.2">
      <c r="A26" s="1" t="s">
        <v>42</v>
      </c>
      <c r="B26" s="1"/>
      <c r="C26" s="20">
        <v>6203116.5099999988</v>
      </c>
      <c r="D26" s="2">
        <f t="shared" si="0"/>
        <v>6203117</v>
      </c>
      <c r="E26" s="2"/>
      <c r="F26" s="2">
        <v>1716509</v>
      </c>
      <c r="G26" s="2"/>
      <c r="H26" s="19">
        <v>10728.800000000001</v>
      </c>
      <c r="I26" s="2"/>
      <c r="J26" s="19">
        <f t="shared" si="1"/>
        <v>159.99</v>
      </c>
      <c r="K26" s="2"/>
      <c r="L26" s="19">
        <f t="shared" si="2"/>
        <v>3.61</v>
      </c>
      <c r="M26" s="2"/>
      <c r="N26" s="2">
        <f t="shared" si="3"/>
        <v>6747278</v>
      </c>
      <c r="O26" s="2"/>
      <c r="P26" s="18" t="s">
        <v>92</v>
      </c>
      <c r="Q26" s="1"/>
      <c r="R26" s="17">
        <f t="shared" si="4"/>
        <v>0.7</v>
      </c>
      <c r="S26" s="1"/>
      <c r="T26" s="15">
        <f t="shared" si="5"/>
        <v>4723095</v>
      </c>
      <c r="U26" s="15"/>
      <c r="V26" s="15">
        <v>4903009</v>
      </c>
      <c r="W26" s="1"/>
      <c r="X26" s="16">
        <f t="shared" si="6"/>
        <v>-179914</v>
      </c>
      <c r="Y26" s="1"/>
      <c r="Z26" s="48">
        <f t="shared" si="9"/>
        <v>-3.6694609371510437E-2</v>
      </c>
      <c r="AA26" s="15">
        <f t="shared" si="7"/>
        <v>4723095</v>
      </c>
      <c r="AB26" s="1"/>
      <c r="AC26" s="15">
        <v>-10253</v>
      </c>
      <c r="AD26" s="1"/>
      <c r="AE26" s="2">
        <f t="shared" si="8"/>
        <v>169661</v>
      </c>
      <c r="AF26" s="1"/>
    </row>
    <row r="27" spans="1:32" x14ac:dyDescent="0.2">
      <c r="A27" s="1" t="s">
        <v>41</v>
      </c>
      <c r="C27" s="20">
        <v>3116126.7999999984</v>
      </c>
      <c r="D27" s="2">
        <f t="shared" si="0"/>
        <v>3116127</v>
      </c>
      <c r="E27" s="2"/>
      <c r="F27" s="2">
        <v>583966</v>
      </c>
      <c r="G27" s="2"/>
      <c r="H27" s="19">
        <v>4573.6499999999996</v>
      </c>
      <c r="I27" s="2"/>
      <c r="J27" s="19">
        <f t="shared" si="1"/>
        <v>127.68</v>
      </c>
      <c r="K27" s="2"/>
      <c r="L27" s="19">
        <f t="shared" si="2"/>
        <v>5.34</v>
      </c>
      <c r="M27" s="2"/>
      <c r="N27" s="2">
        <f t="shared" si="3"/>
        <v>2876341</v>
      </c>
      <c r="O27" s="2"/>
      <c r="P27" s="18" t="s">
        <v>98</v>
      </c>
      <c r="R27" s="17">
        <f t="shared" si="4"/>
        <v>0.7</v>
      </c>
      <c r="T27" s="15">
        <f t="shared" si="5"/>
        <v>2013439</v>
      </c>
      <c r="U27" s="15"/>
      <c r="V27" s="15">
        <v>2109181</v>
      </c>
      <c r="X27" s="16">
        <f t="shared" si="6"/>
        <v>-95742</v>
      </c>
      <c r="Z27" s="48">
        <f t="shared" si="9"/>
        <v>-4.5392974808705369E-2</v>
      </c>
      <c r="AA27" s="15">
        <f t="shared" si="7"/>
        <v>2013439</v>
      </c>
      <c r="AC27" s="15">
        <v>141470</v>
      </c>
      <c r="AE27" s="2">
        <f t="shared" si="8"/>
        <v>237212</v>
      </c>
    </row>
    <row r="28" spans="1:32" x14ac:dyDescent="0.2">
      <c r="A28" s="1" t="s">
        <v>40</v>
      </c>
      <c r="C28" s="20">
        <v>6343025.1199999992</v>
      </c>
      <c r="D28" s="2">
        <f t="shared" si="0"/>
        <v>6343025</v>
      </c>
      <c r="E28" s="2"/>
      <c r="F28" s="2">
        <v>1102743</v>
      </c>
      <c r="G28" s="2"/>
      <c r="H28" s="19">
        <v>9017.0400000000009</v>
      </c>
      <c r="I28" s="2"/>
      <c r="J28" s="19">
        <f t="shared" si="1"/>
        <v>122.3</v>
      </c>
      <c r="K28" s="2"/>
      <c r="L28" s="19">
        <f t="shared" si="2"/>
        <v>5.75</v>
      </c>
      <c r="M28" s="2"/>
      <c r="N28" s="2">
        <f t="shared" si="3"/>
        <v>5670762</v>
      </c>
      <c r="O28" s="2"/>
      <c r="P28" s="18" t="s">
        <v>92</v>
      </c>
      <c r="R28" s="17">
        <f t="shared" si="4"/>
        <v>0.7</v>
      </c>
      <c r="T28" s="15">
        <f t="shared" si="5"/>
        <v>3969533</v>
      </c>
      <c r="U28" s="15"/>
      <c r="V28" s="15">
        <v>4081452</v>
      </c>
      <c r="X28" s="16">
        <f t="shared" si="6"/>
        <v>-111919</v>
      </c>
      <c r="Z28" s="48">
        <f t="shared" si="9"/>
        <v>-2.7421368669777325E-2</v>
      </c>
      <c r="AA28" s="15">
        <f t="shared" si="7"/>
        <v>3969533</v>
      </c>
      <c r="AC28" s="15">
        <v>959</v>
      </c>
      <c r="AE28" s="2">
        <f t="shared" si="8"/>
        <v>112878</v>
      </c>
    </row>
    <row r="29" spans="1:32" x14ac:dyDescent="0.2">
      <c r="A29" s="1" t="s">
        <v>39</v>
      </c>
      <c r="C29" s="20">
        <v>16042704.879999999</v>
      </c>
      <c r="D29" s="2">
        <f t="shared" si="0"/>
        <v>16042705</v>
      </c>
      <c r="E29" s="2"/>
      <c r="F29" s="2">
        <v>3974389</v>
      </c>
      <c r="G29" s="2"/>
      <c r="H29" s="19">
        <v>25676.63</v>
      </c>
      <c r="I29" s="2"/>
      <c r="J29" s="19">
        <f t="shared" si="1"/>
        <v>154.79</v>
      </c>
      <c r="K29" s="2"/>
      <c r="L29" s="19">
        <f t="shared" si="2"/>
        <v>4.04</v>
      </c>
      <c r="M29" s="2"/>
      <c r="N29" s="2">
        <f t="shared" si="3"/>
        <v>16147879</v>
      </c>
      <c r="O29" s="2"/>
      <c r="P29" s="18" t="s">
        <v>92</v>
      </c>
      <c r="R29" s="17">
        <f t="shared" si="4"/>
        <v>0.7</v>
      </c>
      <c r="T29" s="15">
        <f t="shared" si="5"/>
        <v>11303515</v>
      </c>
      <c r="U29" s="15"/>
      <c r="V29" s="15">
        <v>11707904</v>
      </c>
      <c r="X29" s="16">
        <f t="shared" si="6"/>
        <v>-404389</v>
      </c>
      <c r="Z29" s="48">
        <f t="shared" si="9"/>
        <v>-3.4539828819915158E-2</v>
      </c>
      <c r="AA29" s="15">
        <f t="shared" si="7"/>
        <v>11303515</v>
      </c>
      <c r="AC29" s="15">
        <v>-75174</v>
      </c>
      <c r="AE29" s="2">
        <f t="shared" si="8"/>
        <v>329215</v>
      </c>
    </row>
    <row r="30" spans="1:32" ht="18" customHeight="1" x14ac:dyDescent="0.2">
      <c r="A30" s="1" t="s">
        <v>38</v>
      </c>
      <c r="C30" s="20">
        <v>1597250.5100000002</v>
      </c>
      <c r="D30" s="2">
        <f t="shared" si="0"/>
        <v>1597251</v>
      </c>
      <c r="E30" s="2"/>
      <c r="F30" s="2">
        <v>399552</v>
      </c>
      <c r="G30" s="2"/>
      <c r="H30" s="19">
        <v>2551.0100000000002</v>
      </c>
      <c r="I30" s="2"/>
      <c r="J30" s="19">
        <f t="shared" si="1"/>
        <v>156.63</v>
      </c>
      <c r="K30" s="2"/>
      <c r="L30" s="19">
        <f t="shared" si="2"/>
        <v>4</v>
      </c>
      <c r="M30" s="2"/>
      <c r="N30" s="2">
        <f t="shared" si="3"/>
        <v>1604315</v>
      </c>
      <c r="O30" s="2"/>
      <c r="P30" s="18" t="s">
        <v>98</v>
      </c>
      <c r="R30" s="17">
        <f t="shared" si="4"/>
        <v>0.7</v>
      </c>
      <c r="T30" s="15">
        <f t="shared" si="5"/>
        <v>1123021</v>
      </c>
      <c r="U30" s="15"/>
      <c r="V30" s="15">
        <v>1144046</v>
      </c>
      <c r="X30" s="16">
        <f t="shared" si="6"/>
        <v>-21025</v>
      </c>
      <c r="Z30" s="48">
        <f t="shared" si="9"/>
        <v>-1.8377757537721386E-2</v>
      </c>
      <c r="AA30" s="15">
        <f t="shared" si="7"/>
        <v>1123021</v>
      </c>
      <c r="AC30" s="15">
        <v>161010</v>
      </c>
      <c r="AE30" s="2">
        <f t="shared" si="8"/>
        <v>182035</v>
      </c>
    </row>
    <row r="31" spans="1:32" s="21" customFormat="1" x14ac:dyDescent="0.2">
      <c r="A31" s="1" t="s">
        <v>37</v>
      </c>
      <c r="B31" s="1"/>
      <c r="C31" s="20">
        <v>1807375.42</v>
      </c>
      <c r="D31" s="2">
        <f t="shared" si="0"/>
        <v>1807375</v>
      </c>
      <c r="E31" s="2"/>
      <c r="F31" s="2">
        <v>536538</v>
      </c>
      <c r="G31" s="2"/>
      <c r="H31" s="19">
        <v>3382.66</v>
      </c>
      <c r="I31" s="2"/>
      <c r="J31" s="19">
        <f t="shared" si="1"/>
        <v>158.61000000000001</v>
      </c>
      <c r="K31" s="2"/>
      <c r="L31" s="19">
        <f t="shared" si="2"/>
        <v>3.37</v>
      </c>
      <c r="M31" s="2"/>
      <c r="N31" s="2">
        <f t="shared" si="3"/>
        <v>2127335</v>
      </c>
      <c r="O31" s="2"/>
      <c r="P31" s="18" t="s">
        <v>98</v>
      </c>
      <c r="Q31" s="1"/>
      <c r="R31" s="17">
        <f t="shared" si="4"/>
        <v>0.7</v>
      </c>
      <c r="S31" s="1"/>
      <c r="T31" s="15">
        <f t="shared" si="5"/>
        <v>1489135</v>
      </c>
      <c r="U31" s="15"/>
      <c r="V31" s="15">
        <v>1542409</v>
      </c>
      <c r="W31" s="1"/>
      <c r="X31" s="16">
        <f t="shared" si="6"/>
        <v>-53274</v>
      </c>
      <c r="Y31" s="1"/>
      <c r="Z31" s="48">
        <f t="shared" si="9"/>
        <v>-3.4539476883239141E-2</v>
      </c>
      <c r="AA31" s="15">
        <f t="shared" si="7"/>
        <v>1489135</v>
      </c>
      <c r="AB31" s="1"/>
      <c r="AC31" s="15">
        <v>228645</v>
      </c>
      <c r="AD31" s="1"/>
      <c r="AE31" s="2">
        <f t="shared" si="8"/>
        <v>281919</v>
      </c>
      <c r="AF31" s="1"/>
    </row>
    <row r="32" spans="1:32" s="21" customFormat="1" x14ac:dyDescent="0.2">
      <c r="A32" s="1" t="s">
        <v>36</v>
      </c>
      <c r="B32" s="1"/>
      <c r="C32" s="20">
        <v>3945387.9999999991</v>
      </c>
      <c r="D32" s="2">
        <f t="shared" si="0"/>
        <v>3945388</v>
      </c>
      <c r="E32" s="2"/>
      <c r="F32" s="2">
        <v>864728</v>
      </c>
      <c r="G32" s="2"/>
      <c r="H32" s="19">
        <v>5567.01</v>
      </c>
      <c r="I32" s="2"/>
      <c r="J32" s="19">
        <f t="shared" si="1"/>
        <v>155.33000000000001</v>
      </c>
      <c r="K32" s="2"/>
      <c r="L32" s="19">
        <f t="shared" si="2"/>
        <v>4.5599999999999996</v>
      </c>
      <c r="M32" s="2"/>
      <c r="N32" s="2">
        <f t="shared" si="3"/>
        <v>3501059</v>
      </c>
      <c r="O32" s="2"/>
      <c r="P32" s="18" t="s">
        <v>95</v>
      </c>
      <c r="Q32" s="1"/>
      <c r="R32" s="17">
        <f t="shared" si="4"/>
        <v>0.7</v>
      </c>
      <c r="S32" s="1"/>
      <c r="T32" s="15">
        <f t="shared" si="5"/>
        <v>2450741</v>
      </c>
      <c r="U32" s="15"/>
      <c r="V32" s="15">
        <v>2538418</v>
      </c>
      <c r="W32" s="1"/>
      <c r="X32" s="16">
        <f t="shared" si="6"/>
        <v>-87677</v>
      </c>
      <c r="Y32" s="1"/>
      <c r="Z32" s="48">
        <f t="shared" si="9"/>
        <v>-3.4540016656043254E-2</v>
      </c>
      <c r="AA32" s="15">
        <f t="shared" si="7"/>
        <v>2450741</v>
      </c>
      <c r="AB32" s="1"/>
      <c r="AC32" s="15">
        <v>188146</v>
      </c>
      <c r="AD32" s="1"/>
      <c r="AE32" s="2">
        <f t="shared" si="8"/>
        <v>275823</v>
      </c>
      <c r="AF32" s="1"/>
    </row>
    <row r="33" spans="1:32" s="21" customFormat="1" x14ac:dyDescent="0.2">
      <c r="A33" s="1" t="s">
        <v>35</v>
      </c>
      <c r="B33" s="1"/>
      <c r="C33" s="20">
        <v>5542852.2499999991</v>
      </c>
      <c r="D33" s="2">
        <f t="shared" si="0"/>
        <v>5542852</v>
      </c>
      <c r="E33" s="2"/>
      <c r="F33" s="2">
        <v>1301358</v>
      </c>
      <c r="G33" s="2"/>
      <c r="H33" s="19">
        <v>7838.08</v>
      </c>
      <c r="I33" s="2"/>
      <c r="J33" s="19">
        <f t="shared" si="1"/>
        <v>166.03</v>
      </c>
      <c r="K33" s="2"/>
      <c r="L33" s="19">
        <f t="shared" si="2"/>
        <v>4.26</v>
      </c>
      <c r="M33" s="2"/>
      <c r="N33" s="2">
        <f t="shared" si="3"/>
        <v>4929321</v>
      </c>
      <c r="O33" s="2"/>
      <c r="P33" s="18" t="s">
        <v>92</v>
      </c>
      <c r="Q33" s="1"/>
      <c r="R33" s="17">
        <f t="shared" si="4"/>
        <v>0.7</v>
      </c>
      <c r="S33" s="1"/>
      <c r="T33" s="15">
        <f t="shared" si="5"/>
        <v>3450525</v>
      </c>
      <c r="U33" s="15"/>
      <c r="V33" s="15">
        <v>3573969</v>
      </c>
      <c r="W33" s="1"/>
      <c r="X33" s="16">
        <f t="shared" si="6"/>
        <v>-123444</v>
      </c>
      <c r="Y33" s="1"/>
      <c r="Z33" s="48">
        <f t="shared" si="9"/>
        <v>-3.4539751184187666E-2</v>
      </c>
      <c r="AA33" s="15">
        <f t="shared" si="7"/>
        <v>3450525</v>
      </c>
      <c r="AB33" s="1"/>
      <c r="AC33" s="15">
        <v>-37395</v>
      </c>
      <c r="AD33" s="1"/>
      <c r="AE33" s="2">
        <f t="shared" si="8"/>
        <v>86049</v>
      </c>
      <c r="AF33" s="1"/>
    </row>
    <row r="34" spans="1:32" s="21" customFormat="1" x14ac:dyDescent="0.2">
      <c r="A34" s="1" t="s">
        <v>34</v>
      </c>
      <c r="B34" s="1"/>
      <c r="C34" s="20">
        <v>2901210.8800000004</v>
      </c>
      <c r="D34" s="2">
        <f t="shared" si="0"/>
        <v>2901211</v>
      </c>
      <c r="E34" s="2"/>
      <c r="F34" s="2">
        <v>699984</v>
      </c>
      <c r="G34" s="2"/>
      <c r="H34" s="19">
        <v>4597.13</v>
      </c>
      <c r="I34" s="2"/>
      <c r="J34" s="19">
        <f t="shared" si="1"/>
        <v>152.27000000000001</v>
      </c>
      <c r="K34" s="2"/>
      <c r="L34" s="19">
        <f t="shared" si="2"/>
        <v>4.1399999999999997</v>
      </c>
      <c r="M34" s="2"/>
      <c r="N34" s="2">
        <f t="shared" si="3"/>
        <v>2891107</v>
      </c>
      <c r="O34" s="2"/>
      <c r="P34" s="18" t="s">
        <v>95</v>
      </c>
      <c r="Q34" s="1"/>
      <c r="R34" s="17">
        <f t="shared" si="4"/>
        <v>0.7</v>
      </c>
      <c r="S34" s="1"/>
      <c r="T34" s="15">
        <f t="shared" si="5"/>
        <v>2023775</v>
      </c>
      <c r="U34" s="15"/>
      <c r="V34" s="15">
        <v>2096176</v>
      </c>
      <c r="W34" s="1"/>
      <c r="X34" s="16">
        <f t="shared" si="6"/>
        <v>-72401</v>
      </c>
      <c r="Y34" s="1"/>
      <c r="Z34" s="48">
        <f t="shared" si="9"/>
        <v>-3.4539561563532835E-2</v>
      </c>
      <c r="AA34" s="15">
        <f t="shared" si="7"/>
        <v>2023775</v>
      </c>
      <c r="AB34" s="1"/>
      <c r="AC34" s="15">
        <v>136799</v>
      </c>
      <c r="AD34" s="1"/>
      <c r="AE34" s="2">
        <f t="shared" si="8"/>
        <v>209200</v>
      </c>
      <c r="AF34" s="1"/>
    </row>
    <row r="35" spans="1:32" s="21" customFormat="1" ht="18" customHeight="1" x14ac:dyDescent="0.2">
      <c r="A35" s="1" t="s">
        <v>33</v>
      </c>
      <c r="B35" s="1"/>
      <c r="C35" s="20">
        <v>1939207.1100000003</v>
      </c>
      <c r="D35" s="2">
        <f t="shared" si="0"/>
        <v>1939207</v>
      </c>
      <c r="E35" s="2"/>
      <c r="F35" s="2">
        <v>681060</v>
      </c>
      <c r="G35" s="2"/>
      <c r="H35" s="19">
        <v>4065.8</v>
      </c>
      <c r="I35" s="2"/>
      <c r="J35" s="19">
        <f t="shared" si="1"/>
        <v>167.51</v>
      </c>
      <c r="K35" s="2"/>
      <c r="L35" s="19">
        <f t="shared" si="2"/>
        <v>2.85</v>
      </c>
      <c r="M35" s="2"/>
      <c r="N35" s="2">
        <f t="shared" si="3"/>
        <v>2556957</v>
      </c>
      <c r="O35" s="2"/>
      <c r="P35" s="18" t="s">
        <v>98</v>
      </c>
      <c r="Q35" s="1"/>
      <c r="R35" s="17">
        <f t="shared" si="4"/>
        <v>0.7</v>
      </c>
      <c r="S35" s="1"/>
      <c r="T35" s="15">
        <f t="shared" si="5"/>
        <v>1789870</v>
      </c>
      <c r="U35" s="15"/>
      <c r="V35" s="15">
        <v>1853904</v>
      </c>
      <c r="W35" s="1"/>
      <c r="X35" s="16">
        <f t="shared" si="6"/>
        <v>-64034</v>
      </c>
      <c r="Y35" s="1"/>
      <c r="Z35" s="48">
        <f t="shared" si="9"/>
        <v>-3.4540084060447576E-2</v>
      </c>
      <c r="AA35" s="15">
        <f t="shared" si="7"/>
        <v>1789870</v>
      </c>
      <c r="AB35" s="1"/>
      <c r="AC35" s="15">
        <v>258748</v>
      </c>
      <c r="AD35" s="1"/>
      <c r="AE35" s="2">
        <f t="shared" si="8"/>
        <v>322782</v>
      </c>
      <c r="AF35" s="1"/>
    </row>
    <row r="36" spans="1:32" x14ac:dyDescent="0.2">
      <c r="A36" s="1" t="s">
        <v>32</v>
      </c>
      <c r="C36" s="20">
        <v>2746443.0699999994</v>
      </c>
      <c r="D36" s="2">
        <f t="shared" si="0"/>
        <v>2746443</v>
      </c>
      <c r="E36" s="2"/>
      <c r="F36" s="2">
        <v>800042</v>
      </c>
      <c r="G36" s="2"/>
      <c r="H36" s="19">
        <v>2970.97</v>
      </c>
      <c r="I36" s="2"/>
      <c r="J36" s="19">
        <f t="shared" si="1"/>
        <v>269.29000000000002</v>
      </c>
      <c r="K36" s="2"/>
      <c r="L36" s="19">
        <f t="shared" si="2"/>
        <v>3.43</v>
      </c>
      <c r="M36" s="2"/>
      <c r="N36" s="2">
        <f t="shared" si="3"/>
        <v>1868425</v>
      </c>
      <c r="O36" s="2"/>
      <c r="P36" s="18" t="s">
        <v>98</v>
      </c>
      <c r="R36" s="17">
        <f t="shared" si="4"/>
        <v>0.7</v>
      </c>
      <c r="T36" s="15">
        <f t="shared" si="5"/>
        <v>1307898</v>
      </c>
      <c r="U36" s="15"/>
      <c r="V36" s="15">
        <v>1354688</v>
      </c>
      <c r="X36" s="16">
        <f t="shared" si="6"/>
        <v>-46790</v>
      </c>
      <c r="Z36" s="48">
        <f t="shared" si="9"/>
        <v>-3.4539318278452309E-2</v>
      </c>
      <c r="AA36" s="15">
        <f t="shared" si="7"/>
        <v>1307898</v>
      </c>
      <c r="AC36" s="15">
        <v>201367</v>
      </c>
      <c r="AE36" s="2">
        <f t="shared" si="8"/>
        <v>248157</v>
      </c>
    </row>
    <row r="37" spans="1:32" s="21" customFormat="1" x14ac:dyDescent="0.2">
      <c r="A37" s="1" t="s">
        <v>31</v>
      </c>
      <c r="B37" s="1"/>
      <c r="C37" s="20">
        <v>5457857.6900000004</v>
      </c>
      <c r="D37" s="2">
        <f t="shared" si="0"/>
        <v>5457858</v>
      </c>
      <c r="E37" s="2"/>
      <c r="F37" s="2">
        <v>1399167</v>
      </c>
      <c r="G37" s="2"/>
      <c r="H37" s="19">
        <v>8830.41</v>
      </c>
      <c r="I37" s="2"/>
      <c r="J37" s="19">
        <f t="shared" si="1"/>
        <v>158.44999999999999</v>
      </c>
      <c r="K37" s="2"/>
      <c r="L37" s="19">
        <f t="shared" si="2"/>
        <v>3.9</v>
      </c>
      <c r="M37" s="2"/>
      <c r="N37" s="2">
        <f t="shared" si="3"/>
        <v>5553392</v>
      </c>
      <c r="O37" s="2"/>
      <c r="P37" s="18" t="s">
        <v>92</v>
      </c>
      <c r="Q37" s="1"/>
      <c r="R37" s="17">
        <f t="shared" si="4"/>
        <v>0.7</v>
      </c>
      <c r="S37" s="1"/>
      <c r="T37" s="15">
        <f t="shared" si="5"/>
        <v>3887374</v>
      </c>
      <c r="U37" s="15"/>
      <c r="V37" s="15">
        <v>4026447</v>
      </c>
      <c r="W37" s="1"/>
      <c r="X37" s="16">
        <f t="shared" si="6"/>
        <v>-139073</v>
      </c>
      <c r="Y37" s="1"/>
      <c r="Z37" s="48">
        <f t="shared" si="9"/>
        <v>-3.4539880942180537E-2</v>
      </c>
      <c r="AA37" s="15">
        <f t="shared" si="7"/>
        <v>3887374</v>
      </c>
      <c r="AB37" s="1"/>
      <c r="AC37" s="15">
        <v>-7951</v>
      </c>
      <c r="AD37" s="1"/>
      <c r="AE37" s="2">
        <f t="shared" si="8"/>
        <v>131122</v>
      </c>
      <c r="AF37" s="1"/>
    </row>
    <row r="38" spans="1:32" x14ac:dyDescent="0.2">
      <c r="A38" s="1" t="s">
        <v>30</v>
      </c>
      <c r="C38" s="20">
        <v>2953171.0900000003</v>
      </c>
      <c r="D38" s="2">
        <f t="shared" si="0"/>
        <v>2953171</v>
      </c>
      <c r="E38" s="2"/>
      <c r="F38" s="2">
        <v>611116</v>
      </c>
      <c r="G38" s="2"/>
      <c r="H38" s="19">
        <v>4098.84</v>
      </c>
      <c r="I38" s="2"/>
      <c r="J38" s="19">
        <f t="shared" si="1"/>
        <v>149.09</v>
      </c>
      <c r="K38" s="2"/>
      <c r="L38" s="19">
        <f t="shared" si="2"/>
        <v>4.83</v>
      </c>
      <c r="M38" s="2"/>
      <c r="N38" s="2">
        <f t="shared" si="3"/>
        <v>2577736</v>
      </c>
      <c r="O38" s="2"/>
      <c r="P38" s="18" t="s">
        <v>95</v>
      </c>
      <c r="R38" s="17">
        <f t="shared" si="4"/>
        <v>0.7</v>
      </c>
      <c r="T38" s="15">
        <f t="shared" si="5"/>
        <v>1804415</v>
      </c>
      <c r="U38" s="15"/>
      <c r="V38" s="15">
        <v>1868969</v>
      </c>
      <c r="X38" s="16">
        <f t="shared" si="6"/>
        <v>-64554</v>
      </c>
      <c r="Z38" s="48">
        <f t="shared" si="9"/>
        <v>-3.4539898735613056E-2</v>
      </c>
      <c r="AA38" s="15">
        <f t="shared" si="7"/>
        <v>1804415</v>
      </c>
      <c r="AC38" s="15">
        <v>116155</v>
      </c>
      <c r="AE38" s="2">
        <f t="shared" si="8"/>
        <v>180709</v>
      </c>
    </row>
    <row r="39" spans="1:32" x14ac:dyDescent="0.2">
      <c r="A39" s="1" t="s">
        <v>29</v>
      </c>
      <c r="C39" s="20">
        <v>2597001.0999999992</v>
      </c>
      <c r="D39" s="2">
        <f t="shared" si="0"/>
        <v>2597001</v>
      </c>
      <c r="E39" s="2"/>
      <c r="F39" s="2">
        <v>800388</v>
      </c>
      <c r="G39" s="2"/>
      <c r="H39" s="19">
        <v>4075</v>
      </c>
      <c r="I39" s="2"/>
      <c r="J39" s="19">
        <f t="shared" si="1"/>
        <v>196.41</v>
      </c>
      <c r="K39" s="2"/>
      <c r="L39" s="19">
        <f t="shared" si="2"/>
        <v>3.24</v>
      </c>
      <c r="M39" s="2"/>
      <c r="N39" s="2">
        <f t="shared" si="3"/>
        <v>2562743</v>
      </c>
      <c r="O39" s="2"/>
      <c r="P39" s="18" t="s">
        <v>98</v>
      </c>
      <c r="R39" s="17">
        <f t="shared" si="4"/>
        <v>0.7</v>
      </c>
      <c r="T39" s="15">
        <f t="shared" si="5"/>
        <v>1793920</v>
      </c>
      <c r="U39" s="15"/>
      <c r="V39" s="15">
        <v>1858099</v>
      </c>
      <c r="X39" s="16">
        <f t="shared" si="6"/>
        <v>-64179</v>
      </c>
      <c r="Z39" s="48">
        <f t="shared" si="9"/>
        <v>-3.4540140218578236E-2</v>
      </c>
      <c r="AA39" s="15">
        <f t="shared" si="7"/>
        <v>1793920</v>
      </c>
      <c r="AC39" s="15">
        <v>232473</v>
      </c>
      <c r="AE39" s="2">
        <f t="shared" si="8"/>
        <v>296652</v>
      </c>
    </row>
    <row r="40" spans="1:32" ht="18" customHeight="1" x14ac:dyDescent="0.2">
      <c r="A40" s="1" t="s">
        <v>28</v>
      </c>
      <c r="C40" s="20">
        <v>8687317.8900000006</v>
      </c>
      <c r="D40" s="2">
        <f t="shared" si="0"/>
        <v>8687318</v>
      </c>
      <c r="E40" s="2"/>
      <c r="F40" s="2">
        <v>1662999</v>
      </c>
      <c r="G40" s="2"/>
      <c r="H40" s="19">
        <v>11509.34</v>
      </c>
      <c r="I40" s="2"/>
      <c r="J40" s="19">
        <f t="shared" si="1"/>
        <v>144.49</v>
      </c>
      <c r="K40" s="2"/>
      <c r="L40" s="19">
        <f t="shared" si="2"/>
        <v>5.22</v>
      </c>
      <c r="M40" s="2"/>
      <c r="N40" s="2">
        <f t="shared" si="3"/>
        <v>7238155</v>
      </c>
      <c r="O40" s="2"/>
      <c r="P40" s="18" t="s">
        <v>92</v>
      </c>
      <c r="R40" s="17">
        <f t="shared" si="4"/>
        <v>0.7</v>
      </c>
      <c r="T40" s="15">
        <f t="shared" si="5"/>
        <v>5066709</v>
      </c>
      <c r="U40" s="15"/>
      <c r="V40" s="15">
        <v>5247972</v>
      </c>
      <c r="X40" s="16">
        <f t="shared" si="6"/>
        <v>-181263</v>
      </c>
      <c r="Z40" s="48">
        <f t="shared" si="9"/>
        <v>-3.4539627879112161E-2</v>
      </c>
      <c r="AA40" s="15">
        <f t="shared" si="7"/>
        <v>5066709</v>
      </c>
      <c r="AC40" s="15">
        <v>-13135</v>
      </c>
      <c r="AE40" s="2">
        <f t="shared" si="8"/>
        <v>168128</v>
      </c>
    </row>
    <row r="41" spans="1:32" x14ac:dyDescent="0.2">
      <c r="A41" s="1" t="s">
        <v>27</v>
      </c>
      <c r="C41" s="20">
        <v>1107768.48</v>
      </c>
      <c r="D41" s="2">
        <f t="shared" si="0"/>
        <v>1107768</v>
      </c>
      <c r="E41" s="2"/>
      <c r="F41" s="2">
        <v>284181</v>
      </c>
      <c r="G41" s="2"/>
      <c r="H41" s="19">
        <v>1735.04</v>
      </c>
      <c r="I41" s="2"/>
      <c r="J41" s="19">
        <f t="shared" si="1"/>
        <v>163.79</v>
      </c>
      <c r="K41" s="2"/>
      <c r="L41" s="19">
        <f t="shared" si="2"/>
        <v>3.9</v>
      </c>
      <c r="M41" s="2"/>
      <c r="N41" s="2">
        <f t="shared" si="3"/>
        <v>1091156</v>
      </c>
      <c r="O41" s="2"/>
      <c r="P41" s="18" t="s">
        <v>101</v>
      </c>
      <c r="R41" s="17">
        <f t="shared" si="4"/>
        <v>0.7</v>
      </c>
      <c r="T41" s="15">
        <f t="shared" si="5"/>
        <v>763809</v>
      </c>
      <c r="U41" s="15"/>
      <c r="V41" s="15">
        <v>791135</v>
      </c>
      <c r="X41" s="16">
        <f t="shared" si="6"/>
        <v>-27326</v>
      </c>
      <c r="Z41" s="48">
        <f t="shared" si="9"/>
        <v>-3.4540249135735369E-2</v>
      </c>
      <c r="AA41" s="15">
        <f t="shared" si="7"/>
        <v>763809</v>
      </c>
      <c r="AC41" s="15">
        <v>169947</v>
      </c>
      <c r="AE41" s="2">
        <f t="shared" si="8"/>
        <v>197273</v>
      </c>
    </row>
    <row r="42" spans="1:32" x14ac:dyDescent="0.2">
      <c r="A42" s="1" t="s">
        <v>26</v>
      </c>
      <c r="C42" s="20">
        <v>1740694.5900000003</v>
      </c>
      <c r="D42" s="2">
        <f t="shared" si="0"/>
        <v>1740695</v>
      </c>
      <c r="E42" s="2"/>
      <c r="F42" s="2">
        <v>355840</v>
      </c>
      <c r="G42" s="2"/>
      <c r="H42" s="19">
        <v>2290.31</v>
      </c>
      <c r="I42" s="2"/>
      <c r="J42" s="19">
        <f t="shared" si="1"/>
        <v>155.37</v>
      </c>
      <c r="K42" s="2"/>
      <c r="L42" s="19">
        <f t="shared" si="2"/>
        <v>4.8899999999999997</v>
      </c>
      <c r="M42" s="2"/>
      <c r="N42" s="2">
        <f t="shared" si="3"/>
        <v>1440362</v>
      </c>
      <c r="O42" s="2"/>
      <c r="P42" s="18" t="s">
        <v>98</v>
      </c>
      <c r="R42" s="17">
        <f t="shared" si="4"/>
        <v>0.7</v>
      </c>
      <c r="T42" s="15">
        <f t="shared" si="5"/>
        <v>1008253</v>
      </c>
      <c r="U42" s="15"/>
      <c r="V42" s="15">
        <v>1029505</v>
      </c>
      <c r="X42" s="16">
        <f t="shared" si="6"/>
        <v>-21252</v>
      </c>
      <c r="Z42" s="48">
        <f t="shared" si="9"/>
        <v>-2.0642930340309177E-2</v>
      </c>
      <c r="AA42" s="15">
        <f t="shared" si="7"/>
        <v>1008253</v>
      </c>
      <c r="AC42" s="15">
        <v>41636</v>
      </c>
      <c r="AE42" s="2">
        <f t="shared" si="8"/>
        <v>62888</v>
      </c>
    </row>
    <row r="43" spans="1:32" s="21" customFormat="1" x14ac:dyDescent="0.2">
      <c r="A43" s="1" t="s">
        <v>25</v>
      </c>
      <c r="B43" s="1"/>
      <c r="C43" s="20">
        <v>1989566.0299999998</v>
      </c>
      <c r="D43" s="2">
        <f t="shared" si="0"/>
        <v>1989566</v>
      </c>
      <c r="E43" s="2"/>
      <c r="F43" s="2">
        <v>648873</v>
      </c>
      <c r="G43" s="2"/>
      <c r="H43" s="19">
        <v>3683.42</v>
      </c>
      <c r="I43" s="2"/>
      <c r="J43" s="19">
        <f t="shared" si="1"/>
        <v>176.16</v>
      </c>
      <c r="K43" s="2"/>
      <c r="L43" s="19">
        <f t="shared" si="2"/>
        <v>3.07</v>
      </c>
      <c r="M43" s="2"/>
      <c r="N43" s="2">
        <f t="shared" si="3"/>
        <v>2316481</v>
      </c>
      <c r="O43" s="2"/>
      <c r="P43" s="18" t="s">
        <v>98</v>
      </c>
      <c r="Q43" s="1"/>
      <c r="R43" s="17">
        <f t="shared" si="4"/>
        <v>0.7</v>
      </c>
      <c r="S43" s="1"/>
      <c r="T43" s="15">
        <f t="shared" si="5"/>
        <v>1621537</v>
      </c>
      <c r="U43" s="15"/>
      <c r="V43" s="15">
        <v>1679548</v>
      </c>
      <c r="W43" s="1"/>
      <c r="X43" s="16">
        <f t="shared" si="6"/>
        <v>-58011</v>
      </c>
      <c r="Y43" s="1"/>
      <c r="Z43" s="48">
        <f t="shared" si="9"/>
        <v>-3.4539649953439854E-2</v>
      </c>
      <c r="AA43" s="15">
        <f t="shared" si="7"/>
        <v>1621537</v>
      </c>
      <c r="AB43" s="1"/>
      <c r="AC43" s="15">
        <v>218027</v>
      </c>
      <c r="AD43" s="1"/>
      <c r="AE43" s="2">
        <f t="shared" si="8"/>
        <v>276038</v>
      </c>
      <c r="AF43" s="1"/>
    </row>
    <row r="44" spans="1:32" x14ac:dyDescent="0.2">
      <c r="A44" s="1" t="s">
        <v>24</v>
      </c>
      <c r="C44" s="20">
        <v>4342200.3499999987</v>
      </c>
      <c r="D44" s="2">
        <f t="shared" si="0"/>
        <v>4342200</v>
      </c>
      <c r="E44" s="2"/>
      <c r="F44" s="2">
        <v>1051000</v>
      </c>
      <c r="G44" s="2"/>
      <c r="H44" s="19">
        <v>5222</v>
      </c>
      <c r="I44" s="2"/>
      <c r="J44" s="19">
        <f t="shared" si="1"/>
        <v>201.26</v>
      </c>
      <c r="K44" s="2"/>
      <c r="L44" s="19">
        <f t="shared" si="2"/>
        <v>4.13</v>
      </c>
      <c r="M44" s="2"/>
      <c r="N44" s="2">
        <f t="shared" si="3"/>
        <v>3284084</v>
      </c>
      <c r="O44" s="2"/>
      <c r="P44" s="18" t="s">
        <v>92</v>
      </c>
      <c r="R44" s="17">
        <f t="shared" si="4"/>
        <v>0.7</v>
      </c>
      <c r="T44" s="15">
        <f t="shared" si="5"/>
        <v>2298859</v>
      </c>
      <c r="U44" s="15"/>
      <c r="V44" s="15">
        <v>2381102</v>
      </c>
      <c r="X44" s="16">
        <f t="shared" si="6"/>
        <v>-82243</v>
      </c>
      <c r="Z44" s="48">
        <f t="shared" si="9"/>
        <v>-3.4539889513342983E-2</v>
      </c>
      <c r="AA44" s="15">
        <f t="shared" si="7"/>
        <v>2298859</v>
      </c>
      <c r="AC44" s="15">
        <v>-28845</v>
      </c>
      <c r="AE44" s="2">
        <f t="shared" si="8"/>
        <v>53398</v>
      </c>
    </row>
    <row r="45" spans="1:32" ht="18" customHeight="1" x14ac:dyDescent="0.2">
      <c r="A45" s="1" t="s">
        <v>23</v>
      </c>
      <c r="C45" s="20">
        <v>593684.06000000017</v>
      </c>
      <c r="D45" s="2">
        <f t="shared" si="0"/>
        <v>593684</v>
      </c>
      <c r="E45" s="2"/>
      <c r="F45" s="2">
        <v>163973</v>
      </c>
      <c r="G45" s="2"/>
      <c r="H45" s="19">
        <v>1400</v>
      </c>
      <c r="I45" s="2"/>
      <c r="J45" s="19">
        <f t="shared" si="1"/>
        <v>117.12</v>
      </c>
      <c r="K45" s="2"/>
      <c r="L45" s="19">
        <f t="shared" si="2"/>
        <v>3.62</v>
      </c>
      <c r="M45" s="2"/>
      <c r="N45" s="2">
        <f t="shared" si="3"/>
        <v>880452</v>
      </c>
      <c r="O45" s="2"/>
      <c r="P45" s="18" t="s">
        <v>101</v>
      </c>
      <c r="R45" s="17">
        <f t="shared" si="4"/>
        <v>0.7</v>
      </c>
      <c r="T45" s="15">
        <f t="shared" si="5"/>
        <v>616316</v>
      </c>
      <c r="U45" s="15"/>
      <c r="V45" s="15">
        <v>626738</v>
      </c>
      <c r="X45" s="16">
        <f t="shared" si="6"/>
        <v>-10422</v>
      </c>
      <c r="Z45" s="48">
        <f t="shared" si="9"/>
        <v>-1.6628958193056747E-2</v>
      </c>
      <c r="AA45" s="15">
        <f t="shared" si="7"/>
        <v>616316</v>
      </c>
      <c r="AC45" s="15">
        <v>196480</v>
      </c>
      <c r="AE45" s="2">
        <f t="shared" si="8"/>
        <v>206902</v>
      </c>
    </row>
    <row r="46" spans="1:32" x14ac:dyDescent="0.2">
      <c r="A46" s="1" t="s">
        <v>22</v>
      </c>
      <c r="C46" s="20">
        <v>1149242.3799999999</v>
      </c>
      <c r="D46" s="2">
        <f t="shared" si="0"/>
        <v>1149242</v>
      </c>
      <c r="E46" s="2"/>
      <c r="F46" s="2">
        <v>226242</v>
      </c>
      <c r="G46" s="2"/>
      <c r="H46" s="19">
        <v>1400</v>
      </c>
      <c r="I46" s="2"/>
      <c r="J46" s="19">
        <f t="shared" si="1"/>
        <v>161.6</v>
      </c>
      <c r="K46" s="2"/>
      <c r="L46" s="19">
        <f t="shared" si="2"/>
        <v>5.08</v>
      </c>
      <c r="M46" s="2"/>
      <c r="N46" s="2">
        <f t="shared" si="3"/>
        <v>880452</v>
      </c>
      <c r="O46" s="2"/>
      <c r="P46" s="18" t="s">
        <v>98</v>
      </c>
      <c r="R46" s="17">
        <f t="shared" si="4"/>
        <v>0.7</v>
      </c>
      <c r="T46" s="15">
        <f t="shared" si="5"/>
        <v>616316</v>
      </c>
      <c r="U46" s="15"/>
      <c r="V46" s="15">
        <v>679631</v>
      </c>
      <c r="X46" s="16">
        <f t="shared" si="6"/>
        <v>-63315</v>
      </c>
      <c r="Z46" s="48">
        <f t="shared" si="9"/>
        <v>-9.3160847577582542E-2</v>
      </c>
      <c r="AA46" s="15">
        <f t="shared" si="7"/>
        <v>616316</v>
      </c>
      <c r="AC46" s="15">
        <v>69994</v>
      </c>
      <c r="AE46" s="2">
        <f t="shared" si="8"/>
        <v>133309</v>
      </c>
    </row>
    <row r="47" spans="1:32" x14ac:dyDescent="0.2">
      <c r="A47" s="1" t="s">
        <v>21</v>
      </c>
      <c r="C47" s="20">
        <v>911178.64000000013</v>
      </c>
      <c r="D47" s="2">
        <f t="shared" si="0"/>
        <v>911179</v>
      </c>
      <c r="E47" s="2"/>
      <c r="F47" s="2">
        <v>249511</v>
      </c>
      <c r="G47" s="2"/>
      <c r="H47" s="19">
        <v>1400</v>
      </c>
      <c r="I47" s="2"/>
      <c r="J47" s="19">
        <f t="shared" si="1"/>
        <v>178.22</v>
      </c>
      <c r="K47" s="2"/>
      <c r="L47" s="19">
        <f t="shared" si="2"/>
        <v>3.65</v>
      </c>
      <c r="M47" s="2"/>
      <c r="N47" s="2">
        <f t="shared" si="3"/>
        <v>880452</v>
      </c>
      <c r="O47" s="2"/>
      <c r="P47" s="18" t="s">
        <v>101</v>
      </c>
      <c r="R47" s="17">
        <f t="shared" si="4"/>
        <v>0.7</v>
      </c>
      <c r="T47" s="15">
        <f t="shared" si="5"/>
        <v>616316</v>
      </c>
      <c r="U47" s="15"/>
      <c r="V47" s="15">
        <v>638365</v>
      </c>
      <c r="X47" s="16">
        <f t="shared" si="6"/>
        <v>-22049</v>
      </c>
      <c r="Z47" s="48">
        <f t="shared" si="9"/>
        <v>-3.4539800897605603E-2</v>
      </c>
      <c r="AA47" s="15">
        <f t="shared" si="7"/>
        <v>616316</v>
      </c>
      <c r="AC47" s="15">
        <v>197671</v>
      </c>
      <c r="AE47" s="2">
        <f t="shared" si="8"/>
        <v>219720</v>
      </c>
    </row>
    <row r="48" spans="1:32" s="21" customFormat="1" x14ac:dyDescent="0.2">
      <c r="A48" s="1" t="s">
        <v>20</v>
      </c>
      <c r="B48" s="1"/>
      <c r="C48" s="20">
        <v>1566113.52</v>
      </c>
      <c r="D48" s="2">
        <f t="shared" si="0"/>
        <v>1566114</v>
      </c>
      <c r="E48" s="2"/>
      <c r="F48" s="2">
        <v>585948</v>
      </c>
      <c r="G48" s="2"/>
      <c r="H48" s="19">
        <v>4402.3599999999997</v>
      </c>
      <c r="I48" s="2"/>
      <c r="J48" s="19">
        <f t="shared" si="1"/>
        <v>133.1</v>
      </c>
      <c r="K48" s="2"/>
      <c r="L48" s="19">
        <f t="shared" si="2"/>
        <v>2.67</v>
      </c>
      <c r="M48" s="2"/>
      <c r="N48" s="2">
        <f t="shared" si="3"/>
        <v>2768618</v>
      </c>
      <c r="O48" s="2"/>
      <c r="P48" s="18" t="s">
        <v>98</v>
      </c>
      <c r="Q48" s="1"/>
      <c r="R48" s="17">
        <f t="shared" si="4"/>
        <v>0.7</v>
      </c>
      <c r="S48" s="1"/>
      <c r="T48" s="15">
        <f t="shared" si="5"/>
        <v>1938033</v>
      </c>
      <c r="U48" s="15"/>
      <c r="V48" s="15">
        <v>2007366</v>
      </c>
      <c r="W48" s="1"/>
      <c r="X48" s="16">
        <f t="shared" si="6"/>
        <v>-69333</v>
      </c>
      <c r="Y48" s="1"/>
      <c r="Z48" s="48">
        <f t="shared" si="9"/>
        <v>-3.4539291788343529E-2</v>
      </c>
      <c r="AA48" s="15">
        <f t="shared" si="7"/>
        <v>1938033</v>
      </c>
      <c r="AB48" s="1"/>
      <c r="AC48" s="15">
        <v>283665</v>
      </c>
      <c r="AD48" s="1"/>
      <c r="AE48" s="2">
        <f t="shared" si="8"/>
        <v>352998</v>
      </c>
      <c r="AF48" s="1"/>
    </row>
    <row r="49" spans="1:32" s="21" customFormat="1" x14ac:dyDescent="0.2">
      <c r="A49" s="1" t="s">
        <v>19</v>
      </c>
      <c r="B49" s="1"/>
      <c r="C49" s="20">
        <v>5120365.7299999986</v>
      </c>
      <c r="D49" s="2">
        <f t="shared" si="0"/>
        <v>5120366</v>
      </c>
      <c r="E49" s="2"/>
      <c r="F49" s="2">
        <v>944139</v>
      </c>
      <c r="G49" s="2"/>
      <c r="H49" s="19">
        <v>9533</v>
      </c>
      <c r="I49" s="2"/>
      <c r="J49" s="19">
        <f t="shared" si="1"/>
        <v>99.04</v>
      </c>
      <c r="K49" s="2"/>
      <c r="L49" s="19">
        <f t="shared" si="2"/>
        <v>5.42</v>
      </c>
      <c r="M49" s="2"/>
      <c r="N49" s="2">
        <f t="shared" si="3"/>
        <v>5995247</v>
      </c>
      <c r="O49" s="2"/>
      <c r="P49" s="18" t="s">
        <v>92</v>
      </c>
      <c r="Q49" s="1"/>
      <c r="R49" s="17">
        <f t="shared" si="4"/>
        <v>0.7</v>
      </c>
      <c r="S49" s="1"/>
      <c r="T49" s="15">
        <f t="shared" si="5"/>
        <v>4196673</v>
      </c>
      <c r="U49" s="15"/>
      <c r="V49" s="15">
        <v>4346811</v>
      </c>
      <c r="W49" s="1"/>
      <c r="X49" s="16">
        <f t="shared" si="6"/>
        <v>-150138</v>
      </c>
      <c r="Y49" s="1"/>
      <c r="Z49" s="48">
        <f t="shared" si="9"/>
        <v>-3.4539804008041755E-2</v>
      </c>
      <c r="AA49" s="15">
        <f t="shared" si="7"/>
        <v>4196673</v>
      </c>
      <c r="AB49" s="1"/>
      <c r="AC49" s="15">
        <v>-28673</v>
      </c>
      <c r="AD49" s="1"/>
      <c r="AE49" s="2">
        <f t="shared" si="8"/>
        <v>121465</v>
      </c>
      <c r="AF49" s="1"/>
    </row>
    <row r="50" spans="1:32" s="21" customFormat="1" ht="18" customHeight="1" x14ac:dyDescent="0.2">
      <c r="A50" s="1" t="s">
        <v>18</v>
      </c>
      <c r="B50" s="1"/>
      <c r="C50" s="20">
        <v>7017392.4399999995</v>
      </c>
      <c r="D50" s="2">
        <f t="shared" si="0"/>
        <v>7017392</v>
      </c>
      <c r="E50" s="2"/>
      <c r="F50" s="2">
        <v>1640641</v>
      </c>
      <c r="G50" s="2"/>
      <c r="H50" s="19">
        <v>11606.49</v>
      </c>
      <c r="I50" s="2"/>
      <c r="J50" s="19">
        <f t="shared" si="1"/>
        <v>141.36000000000001</v>
      </c>
      <c r="K50" s="2"/>
      <c r="L50" s="19">
        <f t="shared" si="2"/>
        <v>4.28</v>
      </c>
      <c r="M50" s="2"/>
      <c r="N50" s="2">
        <f t="shared" si="3"/>
        <v>7299252</v>
      </c>
      <c r="O50" s="2"/>
      <c r="P50" s="18" t="s">
        <v>95</v>
      </c>
      <c r="Q50" s="1"/>
      <c r="R50" s="17">
        <f t="shared" si="4"/>
        <v>0.7</v>
      </c>
      <c r="S50" s="1"/>
      <c r="T50" s="15">
        <f t="shared" si="5"/>
        <v>5109476</v>
      </c>
      <c r="U50" s="15"/>
      <c r="V50" s="15">
        <v>5292270</v>
      </c>
      <c r="W50" s="1"/>
      <c r="X50" s="16">
        <f t="shared" si="6"/>
        <v>-182794</v>
      </c>
      <c r="Y50" s="1"/>
      <c r="Z50" s="48">
        <f t="shared" si="9"/>
        <v>-3.4539809949227833E-2</v>
      </c>
      <c r="AA50" s="15">
        <f t="shared" si="7"/>
        <v>5109476</v>
      </c>
      <c r="AB50" s="1"/>
      <c r="AC50" s="15">
        <v>25343</v>
      </c>
      <c r="AD50" s="1"/>
      <c r="AE50" s="2">
        <f t="shared" si="8"/>
        <v>208137</v>
      </c>
      <c r="AF50" s="1"/>
    </row>
    <row r="51" spans="1:32" s="21" customFormat="1" x14ac:dyDescent="0.2">
      <c r="A51" s="1" t="s">
        <v>17</v>
      </c>
      <c r="B51" s="1"/>
      <c r="C51" s="20">
        <v>2567511.1999999993</v>
      </c>
      <c r="D51" s="2">
        <f t="shared" si="0"/>
        <v>2567511</v>
      </c>
      <c r="E51" s="2"/>
      <c r="F51" s="2">
        <v>723303</v>
      </c>
      <c r="G51" s="2"/>
      <c r="H51" s="19">
        <v>3940.18</v>
      </c>
      <c r="I51" s="2"/>
      <c r="J51" s="19">
        <f t="shared" si="1"/>
        <v>183.57</v>
      </c>
      <c r="K51" s="2"/>
      <c r="L51" s="19">
        <f t="shared" si="2"/>
        <v>3.55</v>
      </c>
      <c r="M51" s="2"/>
      <c r="N51" s="2">
        <f t="shared" si="3"/>
        <v>2477956</v>
      </c>
      <c r="O51" s="2"/>
      <c r="P51" s="18" t="s">
        <v>101</v>
      </c>
      <c r="Q51" s="1"/>
      <c r="R51" s="17">
        <f t="shared" si="4"/>
        <v>0.7</v>
      </c>
      <c r="S51" s="1"/>
      <c r="T51" s="15">
        <f t="shared" si="5"/>
        <v>1734569</v>
      </c>
      <c r="U51" s="15"/>
      <c r="V51" s="15">
        <v>1796624</v>
      </c>
      <c r="W51" s="1"/>
      <c r="X51" s="16">
        <f t="shared" si="6"/>
        <v>-62055</v>
      </c>
      <c r="Y51" s="1"/>
      <c r="Z51" s="48">
        <f t="shared" si="9"/>
        <v>-3.4539781278664874E-2</v>
      </c>
      <c r="AA51" s="15">
        <f t="shared" si="7"/>
        <v>1734569</v>
      </c>
      <c r="AB51" s="1"/>
      <c r="AC51" s="15">
        <v>360667</v>
      </c>
      <c r="AD51" s="1"/>
      <c r="AE51" s="2">
        <f t="shared" si="8"/>
        <v>422722</v>
      </c>
      <c r="AF51" s="1"/>
    </row>
    <row r="52" spans="1:32" x14ac:dyDescent="0.2">
      <c r="A52" s="1" t="s">
        <v>16</v>
      </c>
      <c r="C52" s="20">
        <v>766695.44</v>
      </c>
      <c r="D52" s="2">
        <f t="shared" si="0"/>
        <v>766695</v>
      </c>
      <c r="E52" s="2"/>
      <c r="F52" s="2">
        <v>279850</v>
      </c>
      <c r="G52" s="2"/>
      <c r="H52" s="19">
        <v>1400</v>
      </c>
      <c r="I52" s="2"/>
      <c r="J52" s="19">
        <f t="shared" si="1"/>
        <v>199.89</v>
      </c>
      <c r="K52" s="2"/>
      <c r="L52" s="19">
        <f t="shared" si="2"/>
        <v>2.74</v>
      </c>
      <c r="M52" s="2"/>
      <c r="N52" s="2">
        <f t="shared" si="3"/>
        <v>880452</v>
      </c>
      <c r="O52" s="2"/>
      <c r="P52" s="18" t="s">
        <v>101</v>
      </c>
      <c r="R52" s="17">
        <f t="shared" si="4"/>
        <v>0.7</v>
      </c>
      <c r="T52" s="15">
        <f t="shared" si="5"/>
        <v>616316</v>
      </c>
      <c r="U52" s="15"/>
      <c r="V52" s="15">
        <v>617163</v>
      </c>
      <c r="X52" s="16">
        <f t="shared" si="6"/>
        <v>-847</v>
      </c>
      <c r="Z52" s="48">
        <f t="shared" si="9"/>
        <v>-1.3724089098017865E-3</v>
      </c>
      <c r="AA52" s="15">
        <f t="shared" si="7"/>
        <v>616316</v>
      </c>
      <c r="AC52" s="15">
        <v>127391</v>
      </c>
      <c r="AE52" s="2">
        <f t="shared" si="8"/>
        <v>128238</v>
      </c>
    </row>
    <row r="53" spans="1:32" s="21" customFormat="1" x14ac:dyDescent="0.2">
      <c r="A53" s="1" t="s">
        <v>15</v>
      </c>
      <c r="B53" s="1"/>
      <c r="C53" s="20">
        <v>864280.4800000001</v>
      </c>
      <c r="D53" s="2">
        <f t="shared" si="0"/>
        <v>864280</v>
      </c>
      <c r="E53" s="2"/>
      <c r="F53" s="2">
        <v>314271</v>
      </c>
      <c r="G53" s="2"/>
      <c r="H53" s="19">
        <v>2086.08</v>
      </c>
      <c r="I53" s="2"/>
      <c r="J53" s="19">
        <f t="shared" si="1"/>
        <v>150.65</v>
      </c>
      <c r="K53" s="2"/>
      <c r="L53" s="19">
        <f t="shared" si="2"/>
        <v>2.75</v>
      </c>
      <c r="M53" s="2"/>
      <c r="N53" s="2">
        <f t="shared" si="3"/>
        <v>1311923</v>
      </c>
      <c r="O53" s="2"/>
      <c r="P53" s="18" t="s">
        <v>101</v>
      </c>
      <c r="Q53" s="1"/>
      <c r="R53" s="17">
        <f t="shared" si="4"/>
        <v>0.7</v>
      </c>
      <c r="S53" s="1"/>
      <c r="T53" s="15">
        <f t="shared" si="5"/>
        <v>918346</v>
      </c>
      <c r="U53" s="15"/>
      <c r="V53" s="15">
        <v>927490</v>
      </c>
      <c r="W53" s="1"/>
      <c r="X53" s="16">
        <f t="shared" si="6"/>
        <v>-9144</v>
      </c>
      <c r="Y53" s="1"/>
      <c r="Z53" s="48">
        <f t="shared" si="9"/>
        <v>-9.8588664028722676E-3</v>
      </c>
      <c r="AA53" s="15">
        <f t="shared" si="7"/>
        <v>918346</v>
      </c>
      <c r="AB53" s="1"/>
      <c r="AC53" s="15">
        <v>208153</v>
      </c>
      <c r="AD53" s="1"/>
      <c r="AE53" s="2">
        <f t="shared" si="8"/>
        <v>217297</v>
      </c>
      <c r="AF53" s="1"/>
    </row>
    <row r="54" spans="1:32" s="21" customFormat="1" x14ac:dyDescent="0.2">
      <c r="A54" s="1" t="s">
        <v>14</v>
      </c>
      <c r="B54" s="1"/>
      <c r="C54" s="20">
        <v>635179.70000000007</v>
      </c>
      <c r="D54" s="2">
        <f t="shared" si="0"/>
        <v>635180</v>
      </c>
      <c r="E54" s="2"/>
      <c r="F54" s="2">
        <v>287548</v>
      </c>
      <c r="G54" s="2"/>
      <c r="H54" s="19">
        <v>1486</v>
      </c>
      <c r="I54" s="2"/>
      <c r="J54" s="19">
        <f t="shared" si="1"/>
        <v>193.5</v>
      </c>
      <c r="K54" s="2"/>
      <c r="L54" s="19">
        <f t="shared" si="2"/>
        <v>2.21</v>
      </c>
      <c r="M54" s="2"/>
      <c r="N54" s="2">
        <f t="shared" si="3"/>
        <v>934536</v>
      </c>
      <c r="O54" s="2"/>
      <c r="P54" s="18" t="s">
        <v>101</v>
      </c>
      <c r="Q54" s="1"/>
      <c r="R54" s="17">
        <f t="shared" si="4"/>
        <v>0.7</v>
      </c>
      <c r="S54" s="1"/>
      <c r="T54" s="15">
        <f t="shared" si="5"/>
        <v>654175</v>
      </c>
      <c r="U54" s="15"/>
      <c r="V54" s="15">
        <v>677579</v>
      </c>
      <c r="W54" s="1"/>
      <c r="X54" s="16">
        <f t="shared" si="6"/>
        <v>-23404</v>
      </c>
      <c r="Y54" s="1"/>
      <c r="Z54" s="48">
        <f t="shared" si="9"/>
        <v>-3.4540621831550267E-2</v>
      </c>
      <c r="AA54" s="15">
        <f t="shared" si="7"/>
        <v>654175</v>
      </c>
      <c r="AB54" s="1"/>
      <c r="AC54" s="15">
        <v>140264</v>
      </c>
      <c r="AD54" s="1"/>
      <c r="AE54" s="2">
        <f t="shared" si="8"/>
        <v>163668</v>
      </c>
      <c r="AF54" s="1"/>
    </row>
    <row r="55" spans="1:32" s="21" customFormat="1" ht="18" customHeight="1" x14ac:dyDescent="0.2">
      <c r="A55" s="1" t="s">
        <v>13</v>
      </c>
      <c r="B55" s="1"/>
      <c r="C55" s="20">
        <v>1330002.98</v>
      </c>
      <c r="D55" s="2">
        <f t="shared" si="0"/>
        <v>1330003</v>
      </c>
      <c r="E55" s="2"/>
      <c r="F55" s="2">
        <v>475376</v>
      </c>
      <c r="G55" s="2"/>
      <c r="H55" s="19">
        <v>2399.7199999999998</v>
      </c>
      <c r="I55" s="2"/>
      <c r="J55" s="19">
        <f t="shared" si="1"/>
        <v>198.1</v>
      </c>
      <c r="K55" s="2"/>
      <c r="L55" s="19">
        <f t="shared" si="2"/>
        <v>2.8</v>
      </c>
      <c r="M55" s="2"/>
      <c r="N55" s="2">
        <f t="shared" si="3"/>
        <v>1509170</v>
      </c>
      <c r="O55" s="2"/>
      <c r="P55" s="18" t="s">
        <v>95</v>
      </c>
      <c r="Q55" s="1"/>
      <c r="R55" s="17">
        <f t="shared" si="4"/>
        <v>0.7</v>
      </c>
      <c r="S55" s="1"/>
      <c r="T55" s="15">
        <f t="shared" si="5"/>
        <v>1056419</v>
      </c>
      <c r="U55" s="15"/>
      <c r="V55" s="15">
        <v>1090337</v>
      </c>
      <c r="W55" s="1"/>
      <c r="X55" s="16">
        <f t="shared" si="6"/>
        <v>-33918</v>
      </c>
      <c r="Y55" s="1"/>
      <c r="Z55" s="48">
        <f t="shared" si="9"/>
        <v>-3.1107813455839801E-2</v>
      </c>
      <c r="AA55" s="15">
        <f t="shared" si="7"/>
        <v>1056419</v>
      </c>
      <c r="AB55" s="1"/>
      <c r="AC55" s="15">
        <v>74021</v>
      </c>
      <c r="AD55" s="1"/>
      <c r="AE55" s="2">
        <f t="shared" si="8"/>
        <v>107939</v>
      </c>
      <c r="AF55" s="1"/>
    </row>
    <row r="56" spans="1:32" x14ac:dyDescent="0.2">
      <c r="A56" s="1" t="s">
        <v>12</v>
      </c>
      <c r="C56" s="20">
        <v>731126.91999999993</v>
      </c>
      <c r="D56" s="2">
        <f t="shared" si="0"/>
        <v>731127</v>
      </c>
      <c r="E56" s="2"/>
      <c r="F56" s="2">
        <v>192821</v>
      </c>
      <c r="G56" s="2"/>
      <c r="H56" s="19">
        <v>1400</v>
      </c>
      <c r="I56" s="2"/>
      <c r="J56" s="19">
        <f t="shared" si="1"/>
        <v>137.72999999999999</v>
      </c>
      <c r="K56" s="2"/>
      <c r="L56" s="19">
        <f t="shared" si="2"/>
        <v>3.79</v>
      </c>
      <c r="M56" s="2"/>
      <c r="N56" s="2">
        <f t="shared" si="3"/>
        <v>880452</v>
      </c>
      <c r="O56" s="2"/>
      <c r="P56" s="18" t="s">
        <v>101</v>
      </c>
      <c r="R56" s="17">
        <f t="shared" si="4"/>
        <v>0.7</v>
      </c>
      <c r="T56" s="15">
        <f t="shared" si="5"/>
        <v>616316</v>
      </c>
      <c r="U56" s="15"/>
      <c r="V56" s="15">
        <v>638365</v>
      </c>
      <c r="X56" s="16">
        <f t="shared" si="6"/>
        <v>-22049</v>
      </c>
      <c r="Z56" s="48">
        <f t="shared" si="9"/>
        <v>-3.4539800897605603E-2</v>
      </c>
      <c r="AA56" s="15">
        <f t="shared" si="7"/>
        <v>616316</v>
      </c>
      <c r="AC56" s="15">
        <v>145831</v>
      </c>
      <c r="AE56" s="2">
        <f t="shared" si="8"/>
        <v>167880</v>
      </c>
    </row>
    <row r="57" spans="1:32" x14ac:dyDescent="0.2">
      <c r="A57" s="1" t="s">
        <v>11</v>
      </c>
      <c r="C57" s="20">
        <v>1276824.8700000001</v>
      </c>
      <c r="D57" s="2">
        <f t="shared" si="0"/>
        <v>1276825</v>
      </c>
      <c r="E57" s="2"/>
      <c r="F57" s="2">
        <v>285200</v>
      </c>
      <c r="G57" s="2"/>
      <c r="H57" s="19">
        <v>1400</v>
      </c>
      <c r="I57" s="2"/>
      <c r="J57" s="19">
        <f t="shared" si="1"/>
        <v>203.71</v>
      </c>
      <c r="K57" s="2"/>
      <c r="L57" s="19">
        <f t="shared" si="2"/>
        <v>4.4800000000000004</v>
      </c>
      <c r="M57" s="2"/>
      <c r="N57" s="2">
        <f t="shared" si="3"/>
        <v>880452</v>
      </c>
      <c r="O57" s="2"/>
      <c r="P57" s="18" t="s">
        <v>101</v>
      </c>
      <c r="R57" s="17">
        <f t="shared" si="4"/>
        <v>0.7</v>
      </c>
      <c r="T57" s="15">
        <f t="shared" si="5"/>
        <v>616316</v>
      </c>
      <c r="U57" s="15"/>
      <c r="V57" s="15">
        <v>626282</v>
      </c>
      <c r="X57" s="16">
        <f t="shared" si="6"/>
        <v>-9966</v>
      </c>
      <c r="Z57" s="48">
        <f t="shared" si="9"/>
        <v>-1.5912959337806291E-2</v>
      </c>
      <c r="AA57" s="15">
        <f t="shared" si="7"/>
        <v>616316</v>
      </c>
      <c r="AC57" s="15">
        <v>122647</v>
      </c>
      <c r="AE57" s="2">
        <f t="shared" si="8"/>
        <v>132613</v>
      </c>
    </row>
    <row r="58" spans="1:32" x14ac:dyDescent="0.2">
      <c r="A58" s="1" t="s">
        <v>10</v>
      </c>
      <c r="C58" s="20">
        <v>3375789.6100000003</v>
      </c>
      <c r="D58" s="2">
        <f t="shared" si="0"/>
        <v>3375790</v>
      </c>
      <c r="E58" s="2"/>
      <c r="F58" s="2">
        <v>482850</v>
      </c>
      <c r="G58" s="2"/>
      <c r="H58" s="19">
        <v>3755.55</v>
      </c>
      <c r="I58" s="2"/>
      <c r="J58" s="19">
        <f t="shared" si="1"/>
        <v>128.57</v>
      </c>
      <c r="K58" s="2"/>
      <c r="L58" s="19">
        <f t="shared" si="2"/>
        <v>6.99</v>
      </c>
      <c r="M58" s="2"/>
      <c r="N58" s="2">
        <f t="shared" si="3"/>
        <v>2361843</v>
      </c>
      <c r="O58" s="2"/>
      <c r="P58" s="18" t="s">
        <v>95</v>
      </c>
      <c r="R58" s="17">
        <f t="shared" si="4"/>
        <v>0.7</v>
      </c>
      <c r="T58" s="15">
        <f t="shared" si="5"/>
        <v>1653290</v>
      </c>
      <c r="U58" s="15"/>
      <c r="V58" s="15">
        <v>1738200</v>
      </c>
      <c r="X58" s="16">
        <f t="shared" si="6"/>
        <v>-84910</v>
      </c>
      <c r="Z58" s="48">
        <f t="shared" si="9"/>
        <v>-4.8849384420665054E-2</v>
      </c>
      <c r="AA58" s="15">
        <f t="shared" si="7"/>
        <v>1653290</v>
      </c>
      <c r="AC58" s="15">
        <v>117144</v>
      </c>
      <c r="AE58" s="2">
        <f t="shared" si="8"/>
        <v>202054</v>
      </c>
    </row>
    <row r="59" spans="1:32" s="21" customFormat="1" x14ac:dyDescent="0.2">
      <c r="A59" s="1" t="s">
        <v>9</v>
      </c>
      <c r="B59" s="1"/>
      <c r="C59" s="20">
        <v>4105396.74</v>
      </c>
      <c r="D59" s="2">
        <f t="shared" si="0"/>
        <v>4105397</v>
      </c>
      <c r="E59" s="2"/>
      <c r="F59" s="2">
        <v>901412</v>
      </c>
      <c r="G59" s="2"/>
      <c r="H59" s="19">
        <v>6715.15</v>
      </c>
      <c r="I59" s="2"/>
      <c r="J59" s="19">
        <f t="shared" si="1"/>
        <v>134.24</v>
      </c>
      <c r="K59" s="2"/>
      <c r="L59" s="19">
        <f t="shared" si="2"/>
        <v>4.55</v>
      </c>
      <c r="M59" s="2"/>
      <c r="N59" s="2">
        <f t="shared" si="3"/>
        <v>4223118</v>
      </c>
      <c r="O59" s="2"/>
      <c r="P59" s="18" t="s">
        <v>95</v>
      </c>
      <c r="Q59" s="1"/>
      <c r="R59" s="17">
        <f t="shared" si="4"/>
        <v>0.7</v>
      </c>
      <c r="S59" s="1"/>
      <c r="T59" s="15">
        <f t="shared" si="5"/>
        <v>2956183</v>
      </c>
      <c r="U59" s="15"/>
      <c r="V59" s="15">
        <v>3061941</v>
      </c>
      <c r="W59" s="1"/>
      <c r="X59" s="16">
        <f t="shared" si="6"/>
        <v>-105758</v>
      </c>
      <c r="Y59" s="1"/>
      <c r="Z59" s="48">
        <f t="shared" si="9"/>
        <v>-3.4539529011172979E-2</v>
      </c>
      <c r="AA59" s="15">
        <f t="shared" si="7"/>
        <v>2956183</v>
      </c>
      <c r="AB59" s="1"/>
      <c r="AC59" s="15">
        <v>215189</v>
      </c>
      <c r="AD59" s="1"/>
      <c r="AE59" s="2">
        <f t="shared" si="8"/>
        <v>320947</v>
      </c>
      <c r="AF59" s="1"/>
    </row>
    <row r="60" spans="1:32" s="21" customFormat="1" ht="18" customHeight="1" x14ac:dyDescent="0.2">
      <c r="A60" s="1" t="s">
        <v>8</v>
      </c>
      <c r="B60" s="1"/>
      <c r="C60" s="20">
        <v>752121.25000000012</v>
      </c>
      <c r="D60" s="2">
        <f t="shared" si="0"/>
        <v>752121</v>
      </c>
      <c r="E60" s="2"/>
      <c r="F60" s="2">
        <v>292665</v>
      </c>
      <c r="G60" s="2"/>
      <c r="H60" s="19">
        <v>1400</v>
      </c>
      <c r="I60" s="2"/>
      <c r="J60" s="19">
        <f t="shared" si="1"/>
        <v>209.05</v>
      </c>
      <c r="K60" s="2"/>
      <c r="L60" s="19">
        <f t="shared" si="2"/>
        <v>2.57</v>
      </c>
      <c r="M60" s="2"/>
      <c r="N60" s="2">
        <f t="shared" si="3"/>
        <v>880452</v>
      </c>
      <c r="O60" s="2"/>
      <c r="P60" s="18" t="s">
        <v>101</v>
      </c>
      <c r="Q60" s="1"/>
      <c r="R60" s="17">
        <f t="shared" si="4"/>
        <v>0.7</v>
      </c>
      <c r="S60" s="1"/>
      <c r="T60" s="15">
        <f t="shared" si="5"/>
        <v>616316</v>
      </c>
      <c r="U60" s="15"/>
      <c r="V60" s="15">
        <v>638365</v>
      </c>
      <c r="W60" s="1"/>
      <c r="X60" s="16">
        <f t="shared" si="6"/>
        <v>-22049</v>
      </c>
      <c r="Y60" s="1"/>
      <c r="Z60" s="48">
        <f t="shared" si="9"/>
        <v>-3.4539800897605603E-2</v>
      </c>
      <c r="AA60" s="15">
        <f t="shared" si="7"/>
        <v>616316</v>
      </c>
      <c r="AB60" s="1"/>
      <c r="AC60" s="15">
        <v>125770</v>
      </c>
      <c r="AD60" s="1"/>
      <c r="AE60" s="2">
        <f t="shared" si="8"/>
        <v>147819</v>
      </c>
      <c r="AF60" s="1"/>
    </row>
    <row r="61" spans="1:32" x14ac:dyDescent="0.2">
      <c r="A61" s="1" t="s">
        <v>7</v>
      </c>
      <c r="C61" s="20">
        <v>4406716.830000001</v>
      </c>
      <c r="D61" s="2">
        <f t="shared" si="0"/>
        <v>4406717</v>
      </c>
      <c r="E61" s="2"/>
      <c r="F61" s="2">
        <v>561365</v>
      </c>
      <c r="G61" s="2"/>
      <c r="H61" s="19">
        <v>2474.02</v>
      </c>
      <c r="I61" s="2"/>
      <c r="J61" s="19">
        <f t="shared" si="1"/>
        <v>226.9</v>
      </c>
      <c r="K61" s="2"/>
      <c r="L61" s="19">
        <f t="shared" si="2"/>
        <v>7.85</v>
      </c>
      <c r="M61" s="2"/>
      <c r="N61" s="2">
        <f t="shared" si="3"/>
        <v>1555896</v>
      </c>
      <c r="O61" s="2"/>
      <c r="P61" s="18" t="s">
        <v>98</v>
      </c>
      <c r="R61" s="17">
        <f t="shared" si="4"/>
        <v>0.7</v>
      </c>
      <c r="T61" s="15">
        <f t="shared" si="5"/>
        <v>1089127</v>
      </c>
      <c r="U61" s="15"/>
      <c r="V61" s="15">
        <v>1120112</v>
      </c>
      <c r="X61" s="16">
        <f t="shared" si="6"/>
        <v>-30985</v>
      </c>
      <c r="Z61" s="48">
        <f t="shared" si="9"/>
        <v>-2.7662412330195552E-2</v>
      </c>
      <c r="AA61" s="15">
        <f t="shared" si="7"/>
        <v>1089127</v>
      </c>
      <c r="AC61" s="15">
        <v>157458</v>
      </c>
      <c r="AE61" s="2">
        <f t="shared" si="8"/>
        <v>188443</v>
      </c>
    </row>
    <row r="62" spans="1:32" x14ac:dyDescent="0.2">
      <c r="A62" s="1" t="s">
        <v>6</v>
      </c>
      <c r="C62" s="20">
        <v>557607.4</v>
      </c>
      <c r="D62" s="2">
        <f t="shared" si="0"/>
        <v>557607</v>
      </c>
      <c r="E62" s="2"/>
      <c r="F62" s="2">
        <v>184473</v>
      </c>
      <c r="G62" s="2"/>
      <c r="H62" s="19">
        <v>1400</v>
      </c>
      <c r="I62" s="2"/>
      <c r="J62" s="19">
        <f t="shared" si="1"/>
        <v>131.77000000000001</v>
      </c>
      <c r="K62" s="2"/>
      <c r="L62" s="19">
        <f t="shared" si="2"/>
        <v>3.02</v>
      </c>
      <c r="M62" s="2"/>
      <c r="N62" s="2">
        <f t="shared" si="3"/>
        <v>880452</v>
      </c>
      <c r="O62" s="2"/>
      <c r="P62" s="18" t="s">
        <v>101</v>
      </c>
      <c r="R62" s="17">
        <f t="shared" si="4"/>
        <v>0.7</v>
      </c>
      <c r="T62" s="15">
        <f t="shared" si="5"/>
        <v>616316</v>
      </c>
      <c r="U62" s="15"/>
      <c r="V62" s="15">
        <v>638365</v>
      </c>
      <c r="X62" s="16">
        <f t="shared" si="6"/>
        <v>-22049</v>
      </c>
      <c r="Z62" s="48">
        <f t="shared" si="9"/>
        <v>-3.4539800897605603E-2</v>
      </c>
      <c r="AA62" s="15">
        <f t="shared" si="7"/>
        <v>616316</v>
      </c>
      <c r="AC62" s="15">
        <v>135042</v>
      </c>
      <c r="AE62" s="2">
        <f t="shared" si="8"/>
        <v>157091</v>
      </c>
    </row>
    <row r="63" spans="1:32" s="21" customFormat="1" x14ac:dyDescent="0.2">
      <c r="A63" s="1" t="s">
        <v>5</v>
      </c>
      <c r="B63" s="1"/>
      <c r="C63" s="20">
        <v>6101511.0599999996</v>
      </c>
      <c r="D63" s="2">
        <f t="shared" si="0"/>
        <v>6101511</v>
      </c>
      <c r="E63" s="2"/>
      <c r="F63" s="2">
        <v>1989234</v>
      </c>
      <c r="G63" s="2"/>
      <c r="H63" s="19">
        <v>12351.15</v>
      </c>
      <c r="I63" s="2"/>
      <c r="J63" s="19">
        <f t="shared" si="1"/>
        <v>161.06</v>
      </c>
      <c r="K63" s="2"/>
      <c r="L63" s="19">
        <f t="shared" si="2"/>
        <v>3.07</v>
      </c>
      <c r="M63" s="2"/>
      <c r="N63" s="2">
        <f t="shared" si="3"/>
        <v>7767564</v>
      </c>
      <c r="O63" s="2"/>
      <c r="P63" s="18" t="s">
        <v>92</v>
      </c>
      <c r="Q63" s="1"/>
      <c r="R63" s="17">
        <f t="shared" si="4"/>
        <v>0.7</v>
      </c>
      <c r="S63" s="1"/>
      <c r="T63" s="15">
        <f t="shared" si="5"/>
        <v>5437295</v>
      </c>
      <c r="U63" s="15"/>
      <c r="V63" s="15">
        <v>5631817</v>
      </c>
      <c r="W63" s="1"/>
      <c r="X63" s="16">
        <f t="shared" si="6"/>
        <v>-194522</v>
      </c>
      <c r="Y63" s="1"/>
      <c r="Z63" s="48">
        <f t="shared" si="9"/>
        <v>-3.4539829685517123E-2</v>
      </c>
      <c r="AA63" s="15">
        <f t="shared" si="7"/>
        <v>5437295</v>
      </c>
      <c r="AB63" s="1"/>
      <c r="AC63" s="15">
        <v>-27131</v>
      </c>
      <c r="AD63" s="1"/>
      <c r="AE63" s="2">
        <f t="shared" si="8"/>
        <v>167391</v>
      </c>
      <c r="AF63" s="1"/>
    </row>
    <row r="64" spans="1:32" x14ac:dyDescent="0.2">
      <c r="A64" s="1" t="s">
        <v>4</v>
      </c>
      <c r="C64" s="20">
        <v>2972091.2</v>
      </c>
      <c r="D64" s="2">
        <f t="shared" si="0"/>
        <v>2972091</v>
      </c>
      <c r="E64" s="2"/>
      <c r="F64" s="2">
        <v>1271225</v>
      </c>
      <c r="G64" s="2"/>
      <c r="H64" s="19">
        <v>3892</v>
      </c>
      <c r="I64" s="2"/>
      <c r="J64" s="19">
        <f t="shared" si="1"/>
        <v>326.63</v>
      </c>
      <c r="K64" s="2"/>
      <c r="L64" s="19">
        <f t="shared" si="2"/>
        <v>2.34</v>
      </c>
      <c r="M64" s="2"/>
      <c r="N64" s="2">
        <f t="shared" si="3"/>
        <v>2447655</v>
      </c>
      <c r="O64" s="2"/>
      <c r="P64" s="18" t="s">
        <v>98</v>
      </c>
      <c r="R64" s="17">
        <f t="shared" si="4"/>
        <v>0.7</v>
      </c>
      <c r="T64" s="15">
        <f t="shared" si="5"/>
        <v>1713359</v>
      </c>
      <c r="U64" s="15"/>
      <c r="V64" s="15">
        <v>1774655</v>
      </c>
      <c r="X64" s="16">
        <f t="shared" si="6"/>
        <v>-61296</v>
      </c>
      <c r="Z64" s="48">
        <f t="shared" si="9"/>
        <v>-3.4539671091000784E-2</v>
      </c>
      <c r="AA64" s="15">
        <f t="shared" si="7"/>
        <v>1713359</v>
      </c>
      <c r="AC64" s="15">
        <v>270019</v>
      </c>
      <c r="AE64" s="2">
        <f t="shared" si="8"/>
        <v>331315</v>
      </c>
    </row>
    <row r="65" spans="1:32" ht="24" customHeight="1" thickBot="1" x14ac:dyDescent="0.25">
      <c r="A65" s="7" t="s">
        <v>3</v>
      </c>
      <c r="B65" s="7"/>
      <c r="C65" s="14">
        <f>SUM(C10:C64)</f>
        <v>169141673.29999995</v>
      </c>
      <c r="D65" s="12">
        <f>SUM(D10:D64)</f>
        <v>169141672</v>
      </c>
      <c r="E65" s="12"/>
      <c r="F65" s="12">
        <f>SUM(F10:F64)</f>
        <v>41672236</v>
      </c>
      <c r="G65" s="12"/>
      <c r="H65" s="13">
        <f>SUM(H10:H64)</f>
        <v>269018.80999999994</v>
      </c>
      <c r="I65" s="12"/>
      <c r="J65" s="13">
        <f t="shared" si="1"/>
        <v>154.9</v>
      </c>
      <c r="K65" s="12"/>
      <c r="L65" s="13">
        <f t="shared" si="2"/>
        <v>4.0599999999999996</v>
      </c>
      <c r="M65" s="12"/>
      <c r="N65" s="12">
        <f>SUM(N10:N64)</f>
        <v>169184321</v>
      </c>
      <c r="O65" s="12"/>
      <c r="P65" s="11">
        <v>0</v>
      </c>
      <c r="Q65" s="7"/>
      <c r="R65" s="11" t="s">
        <v>2</v>
      </c>
      <c r="S65" s="7"/>
      <c r="T65" s="8">
        <f>SUM(T10:T64)</f>
        <v>118429024</v>
      </c>
      <c r="U65" s="8"/>
      <c r="V65" s="8">
        <f>SUM(V10:V64)</f>
        <v>122665880</v>
      </c>
      <c r="W65" s="7"/>
      <c r="X65" s="10">
        <f>SUM(X10:X64)</f>
        <v>-4236856</v>
      </c>
      <c r="Y65" s="9"/>
      <c r="Z65" s="49">
        <f>X65/V65</f>
        <v>-3.4539808461815133E-2</v>
      </c>
      <c r="AA65" s="8">
        <f>SUM(AA10:AA64)</f>
        <v>118429024</v>
      </c>
      <c r="AB65" s="7"/>
      <c r="AC65" s="8">
        <f>SUM(AC10:AC64)</f>
        <v>7439430</v>
      </c>
      <c r="AD65" s="7"/>
      <c r="AE65" s="8">
        <f>SUM(AE10:AE64)</f>
        <v>11676286</v>
      </c>
      <c r="AF65" s="7"/>
    </row>
    <row r="66" spans="1:32" ht="6" customHeight="1" thickTop="1" x14ac:dyDescent="0.2"/>
    <row r="67" spans="1:32" x14ac:dyDescent="0.2">
      <c r="A67" s="4" t="s">
        <v>1</v>
      </c>
      <c r="X67" s="5"/>
    </row>
    <row r="68" spans="1:32" x14ac:dyDescent="0.2">
      <c r="A68" s="6">
        <v>42408</v>
      </c>
      <c r="X68" s="5"/>
    </row>
    <row r="69" spans="1:32" x14ac:dyDescent="0.2">
      <c r="A69" s="4" t="s">
        <v>0</v>
      </c>
    </row>
  </sheetData>
  <pageMargins left="1" right="0.5" top="1" bottom="0.25" header="0.25" footer="0.25"/>
  <pageSetup scale="72" fitToWidth="2" orientation="portrait" r:id="rId1"/>
  <headerFooter alignWithMargins="0">
    <oddHeader>&amp;C&amp;"Arial,Bold"&amp;11PROPOSED REVISIONS TO PSSP
 ALLOWANCE FOR OTHER CURRENT EXPENSE (STEP 6a) 
IN ACCORDANCE WITH HB 4466 SUBCOMMITTEE SUBSTITUTE
FOR THE 2016-17 YEAR</oddHeader>
    <oddFooter>&amp;C&amp;11-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9"/>
  <sheetViews>
    <sheetView workbookViewId="0"/>
  </sheetViews>
  <sheetFormatPr defaultColWidth="9.140625" defaultRowHeight="14.25" x14ac:dyDescent="0.2"/>
  <cols>
    <col min="1" max="1" width="14.7109375" style="1" customWidth="1"/>
    <col min="2" max="2" width="1.42578125" style="1" customWidth="1"/>
    <col min="3" max="3" width="17.7109375" style="1" hidden="1" customWidth="1"/>
    <col min="4" max="4" width="14.7109375" style="1" customWidth="1"/>
    <col min="5" max="5" width="4.7109375" style="1" customWidth="1"/>
    <col min="6" max="6" width="14.7109375" style="1" customWidth="1"/>
    <col min="7" max="7" width="4.7109375" style="1" customWidth="1"/>
    <col min="8" max="8" width="14.7109375" style="1" customWidth="1"/>
    <col min="9" max="9" width="4.7109375" style="1" customWidth="1"/>
    <col min="10" max="10" width="8.7109375" style="1" customWidth="1"/>
    <col min="11" max="11" width="4.7109375" style="1" customWidth="1"/>
    <col min="12" max="12" width="8.7109375" style="1" customWidth="1"/>
    <col min="13" max="13" width="4.7109375" style="1" customWidth="1"/>
    <col min="14" max="14" width="17.140625" style="1" customWidth="1"/>
    <col min="15" max="15" width="4.7109375" style="1" customWidth="1"/>
    <col min="16" max="16" width="10.7109375" style="3" customWidth="1"/>
    <col min="17" max="17" width="4.7109375" style="1" customWidth="1"/>
    <col min="18" max="18" width="10.7109375" style="1" customWidth="1"/>
    <col min="19" max="19" width="4.7109375" style="1" customWidth="1"/>
    <col min="20" max="20" width="14.7109375" style="1" customWidth="1"/>
    <col min="21" max="21" width="4.7109375" style="1" customWidth="1"/>
    <col min="22" max="22" width="14.7109375" style="1" customWidth="1"/>
    <col min="23" max="23" width="4.7109375" style="1" customWidth="1"/>
    <col min="24" max="24" width="13.7109375" style="1" customWidth="1"/>
    <col min="25" max="25" width="2.42578125" style="1" customWidth="1"/>
    <col min="26" max="26" width="12.140625" style="1" customWidth="1"/>
    <col min="27" max="27" width="13.7109375" style="1" customWidth="1"/>
    <col min="28" max="28" width="9.7109375" style="1" customWidth="1"/>
    <col min="29" max="29" width="13.7109375" style="1" customWidth="1"/>
    <col min="30" max="30" width="9.7109375" style="1" customWidth="1"/>
    <col min="31" max="31" width="13.7109375" style="2" customWidth="1"/>
    <col min="32" max="32" width="2.7109375" style="1" customWidth="1"/>
    <col min="33" max="16384" width="9.140625" style="1"/>
  </cols>
  <sheetData>
    <row r="1" spans="1:32" ht="15.75" x14ac:dyDescent="0.25">
      <c r="A1" s="43" t="s">
        <v>102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5" t="s">
        <v>101</v>
      </c>
      <c r="Q1" s="44"/>
      <c r="R1" s="44" t="s">
        <v>100</v>
      </c>
      <c r="S1" s="44"/>
      <c r="T1" s="39">
        <v>0.7</v>
      </c>
      <c r="U1" s="37"/>
      <c r="V1" s="37"/>
      <c r="W1" s="37"/>
      <c r="X1" s="37"/>
      <c r="Y1" s="37"/>
    </row>
    <row r="2" spans="1:32" ht="15.75" x14ac:dyDescent="0.25">
      <c r="A2" s="43" t="s">
        <v>99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5" t="s">
        <v>98</v>
      </c>
      <c r="Q2" s="44"/>
      <c r="R2" s="44" t="s">
        <v>97</v>
      </c>
      <c r="S2" s="44"/>
      <c r="T2" s="39">
        <f>T1</f>
        <v>0.7</v>
      </c>
      <c r="U2" s="37"/>
      <c r="V2" s="37"/>
      <c r="W2" s="37"/>
      <c r="X2" s="37"/>
      <c r="Y2" s="37"/>
    </row>
    <row r="3" spans="1:32" ht="15.75" x14ac:dyDescent="0.25">
      <c r="A3" s="43" t="s">
        <v>96</v>
      </c>
      <c r="B3" s="3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5" t="s">
        <v>95</v>
      </c>
      <c r="Q3" s="41"/>
      <c r="R3" s="44" t="s">
        <v>94</v>
      </c>
      <c r="S3" s="41"/>
      <c r="T3" s="39">
        <f>T2</f>
        <v>0.7</v>
      </c>
      <c r="U3" s="37"/>
      <c r="V3" s="37"/>
      <c r="W3" s="37"/>
      <c r="X3" s="37"/>
      <c r="Y3" s="37"/>
    </row>
    <row r="4" spans="1:32" ht="15.75" x14ac:dyDescent="0.25">
      <c r="A4" s="43" t="s">
        <v>93</v>
      </c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2" t="s">
        <v>92</v>
      </c>
      <c r="Q4" s="40"/>
      <c r="R4" s="41" t="s">
        <v>91</v>
      </c>
      <c r="S4" s="40"/>
      <c r="T4" s="39">
        <f>T3</f>
        <v>0.7</v>
      </c>
      <c r="U4" s="37"/>
      <c r="V4" s="37"/>
      <c r="W4" s="37"/>
      <c r="X4" s="37"/>
      <c r="Y4" s="37"/>
    </row>
    <row r="5" spans="1:32" ht="15" x14ac:dyDescent="0.25">
      <c r="A5" s="38"/>
      <c r="B5" s="38"/>
      <c r="C5" s="37"/>
      <c r="E5" s="37"/>
      <c r="F5" s="33"/>
      <c r="G5" s="37"/>
      <c r="H5" s="33"/>
      <c r="I5" s="37"/>
      <c r="K5" s="37"/>
      <c r="M5" s="37"/>
      <c r="N5" s="33"/>
      <c r="O5" s="37"/>
      <c r="Q5" s="37"/>
      <c r="S5" s="37"/>
      <c r="U5" s="37"/>
      <c r="W5" s="37"/>
      <c r="Y5" s="37"/>
    </row>
    <row r="6" spans="1:32" ht="15" customHeight="1" x14ac:dyDescent="0.25">
      <c r="A6" s="36"/>
      <c r="B6" s="36"/>
      <c r="D6" s="33"/>
      <c r="F6" s="3" t="s">
        <v>88</v>
      </c>
      <c r="H6" s="34" t="s">
        <v>90</v>
      </c>
      <c r="L6" s="33"/>
      <c r="N6" s="33" t="s">
        <v>89</v>
      </c>
      <c r="T6" s="3" t="s">
        <v>88</v>
      </c>
      <c r="V6" s="3"/>
    </row>
    <row r="7" spans="1:32" ht="15" x14ac:dyDescent="0.25">
      <c r="D7" s="3" t="s">
        <v>85</v>
      </c>
      <c r="E7" s="3"/>
      <c r="F7" s="3" t="s">
        <v>87</v>
      </c>
      <c r="G7" s="3"/>
      <c r="H7" s="34" t="s">
        <v>86</v>
      </c>
      <c r="I7" s="3"/>
      <c r="J7" s="33"/>
      <c r="K7" s="3"/>
      <c r="L7" s="3" t="s">
        <v>85</v>
      </c>
      <c r="M7" s="3"/>
      <c r="N7" s="33" t="s">
        <v>84</v>
      </c>
      <c r="O7" s="3"/>
      <c r="P7" s="32" t="s">
        <v>68</v>
      </c>
      <c r="Q7" s="3"/>
      <c r="R7" s="33"/>
      <c r="S7" s="3"/>
      <c r="T7" s="3" t="s">
        <v>82</v>
      </c>
      <c r="U7" s="3"/>
      <c r="V7" s="35" t="s">
        <v>83</v>
      </c>
      <c r="W7" s="3"/>
      <c r="X7" s="33"/>
      <c r="AA7" s="3" t="s">
        <v>82</v>
      </c>
      <c r="AC7" s="3" t="s">
        <v>81</v>
      </c>
    </row>
    <row r="8" spans="1:32" x14ac:dyDescent="0.2">
      <c r="D8" s="3" t="s">
        <v>80</v>
      </c>
      <c r="E8" s="3"/>
      <c r="F8" s="3" t="s">
        <v>79</v>
      </c>
      <c r="G8" s="3"/>
      <c r="H8" s="34" t="s">
        <v>78</v>
      </c>
      <c r="I8" s="3"/>
      <c r="J8" s="3" t="s">
        <v>77</v>
      </c>
      <c r="K8" s="3"/>
      <c r="L8" s="3" t="s">
        <v>76</v>
      </c>
      <c r="M8" s="3"/>
      <c r="N8" s="33" t="s">
        <v>75</v>
      </c>
      <c r="O8" s="3"/>
      <c r="P8" s="32" t="s">
        <v>74</v>
      </c>
      <c r="Q8" s="3"/>
      <c r="R8" s="3" t="s">
        <v>73</v>
      </c>
      <c r="S8" s="3"/>
      <c r="T8" s="3" t="s">
        <v>62</v>
      </c>
      <c r="U8" s="3"/>
      <c r="V8" s="3" t="s">
        <v>62</v>
      </c>
      <c r="W8" s="3"/>
      <c r="X8" s="31" t="s">
        <v>72</v>
      </c>
      <c r="Z8" s="50" t="s">
        <v>111</v>
      </c>
      <c r="AA8" s="3" t="s">
        <v>62</v>
      </c>
      <c r="AC8" s="3" t="s">
        <v>59</v>
      </c>
      <c r="AE8" s="30"/>
    </row>
    <row r="9" spans="1:32" ht="15" thickBot="1" x14ac:dyDescent="0.25">
      <c r="A9" s="22" t="s">
        <v>71</v>
      </c>
      <c r="B9" s="22"/>
      <c r="C9" s="22"/>
      <c r="D9" s="25" t="s">
        <v>70</v>
      </c>
      <c r="E9" s="24"/>
      <c r="F9" s="24" t="s">
        <v>70</v>
      </c>
      <c r="G9" s="24"/>
      <c r="H9" s="29" t="s">
        <v>69</v>
      </c>
      <c r="I9" s="24"/>
      <c r="J9" s="24" t="s">
        <v>68</v>
      </c>
      <c r="K9" s="24"/>
      <c r="L9" s="24" t="s">
        <v>67</v>
      </c>
      <c r="M9" s="24"/>
      <c r="N9" s="25" t="s">
        <v>66</v>
      </c>
      <c r="O9" s="24"/>
      <c r="P9" s="28" t="s">
        <v>65</v>
      </c>
      <c r="Q9" s="24"/>
      <c r="R9" s="24" t="s">
        <v>64</v>
      </c>
      <c r="S9" s="24"/>
      <c r="T9" s="24" t="s">
        <v>63</v>
      </c>
      <c r="U9" s="24"/>
      <c r="V9" s="24" t="s">
        <v>63</v>
      </c>
      <c r="W9" s="24"/>
      <c r="X9" s="27" t="s">
        <v>62</v>
      </c>
      <c r="Y9" s="26"/>
      <c r="Z9" s="51" t="s">
        <v>112</v>
      </c>
      <c r="AA9" s="25" t="s">
        <v>61</v>
      </c>
      <c r="AB9" s="22"/>
      <c r="AC9" s="24" t="s">
        <v>60</v>
      </c>
      <c r="AD9" s="22"/>
      <c r="AE9" s="23" t="s">
        <v>59</v>
      </c>
      <c r="AF9" s="22"/>
    </row>
    <row r="10" spans="1:32" ht="18" customHeight="1" x14ac:dyDescent="0.2">
      <c r="A10" s="1" t="s">
        <v>23</v>
      </c>
      <c r="C10" s="20">
        <v>593684.06000000017</v>
      </c>
      <c r="D10" s="2">
        <f t="shared" ref="D10:D41" si="0">ROUND(C10,0)</f>
        <v>593684</v>
      </c>
      <c r="E10" s="2"/>
      <c r="F10" s="2">
        <v>163973</v>
      </c>
      <c r="G10" s="2"/>
      <c r="H10" s="19">
        <v>1400</v>
      </c>
      <c r="I10" s="2"/>
      <c r="J10" s="19">
        <f t="shared" ref="J10:J41" si="1">ROUND(F10/H10,2)</f>
        <v>117.12</v>
      </c>
      <c r="K10" s="2"/>
      <c r="L10" s="19">
        <f t="shared" ref="L10:L41" si="2">ROUND(D10/F10,2)</f>
        <v>3.62</v>
      </c>
      <c r="M10" s="2"/>
      <c r="N10" s="2">
        <f t="shared" ref="N10:N41" si="3">ROUND(J$65*L$65*H10,0)</f>
        <v>880452</v>
      </c>
      <c r="O10" s="2"/>
      <c r="P10" s="18" t="s">
        <v>101</v>
      </c>
      <c r="R10" s="17">
        <f t="shared" ref="R10:R41" si="4">IF(P10="Sparse",T$1,IF(P10="Low",T$2,IF(P10="Medium",T$3,IF(P10="High",T$4))))</f>
        <v>0.7</v>
      </c>
      <c r="T10" s="15">
        <f t="shared" ref="T10:T41" si="5">ROUND(N10*R10,0)</f>
        <v>616316</v>
      </c>
      <c r="U10" s="15"/>
      <c r="V10" s="15">
        <v>626738</v>
      </c>
      <c r="X10" s="16">
        <f t="shared" ref="X10:X41" si="6">T10-V10</f>
        <v>-10422</v>
      </c>
      <c r="Z10" s="48">
        <f t="shared" ref="Z10:Z41" si="7">X10/V10</f>
        <v>-1.6628958193056747E-2</v>
      </c>
      <c r="AA10" s="15">
        <f t="shared" ref="AA10:AA64" si="8">T10</f>
        <v>616316</v>
      </c>
      <c r="AC10" s="15">
        <v>137876</v>
      </c>
      <c r="AE10" s="2">
        <f t="shared" ref="AE10:AE64" si="9">AC10-X10</f>
        <v>148298</v>
      </c>
    </row>
    <row r="11" spans="1:32" s="21" customFormat="1" x14ac:dyDescent="0.2">
      <c r="A11" s="1" t="s">
        <v>21</v>
      </c>
      <c r="B11" s="1"/>
      <c r="C11" s="20">
        <v>911178.64000000013</v>
      </c>
      <c r="D11" s="2">
        <f t="shared" si="0"/>
        <v>911179</v>
      </c>
      <c r="E11" s="2"/>
      <c r="F11" s="2">
        <v>249511</v>
      </c>
      <c r="G11" s="2"/>
      <c r="H11" s="19">
        <v>1400</v>
      </c>
      <c r="I11" s="2"/>
      <c r="J11" s="19">
        <f t="shared" si="1"/>
        <v>178.22</v>
      </c>
      <c r="K11" s="2"/>
      <c r="L11" s="19">
        <f t="shared" si="2"/>
        <v>3.65</v>
      </c>
      <c r="M11" s="2"/>
      <c r="N11" s="2">
        <f t="shared" si="3"/>
        <v>880452</v>
      </c>
      <c r="O11" s="2"/>
      <c r="P11" s="18" t="s">
        <v>101</v>
      </c>
      <c r="Q11" s="1"/>
      <c r="R11" s="17">
        <f t="shared" si="4"/>
        <v>0.7</v>
      </c>
      <c r="S11" s="1"/>
      <c r="T11" s="15">
        <f t="shared" si="5"/>
        <v>616316</v>
      </c>
      <c r="U11" s="15"/>
      <c r="V11" s="15">
        <v>638365</v>
      </c>
      <c r="W11" s="1"/>
      <c r="X11" s="16">
        <f t="shared" si="6"/>
        <v>-22049</v>
      </c>
      <c r="Y11" s="1"/>
      <c r="Z11" s="48">
        <f t="shared" si="7"/>
        <v>-3.4539800897605603E-2</v>
      </c>
      <c r="AA11" s="15">
        <f t="shared" si="8"/>
        <v>616316</v>
      </c>
      <c r="AB11" s="1"/>
      <c r="AC11" s="15">
        <v>62593</v>
      </c>
      <c r="AD11" s="1"/>
      <c r="AE11" s="2">
        <f t="shared" si="9"/>
        <v>84642</v>
      </c>
      <c r="AF11" s="1"/>
    </row>
    <row r="12" spans="1:32" x14ac:dyDescent="0.2">
      <c r="A12" s="1" t="s">
        <v>48</v>
      </c>
      <c r="C12" s="20">
        <v>916616.2100000002</v>
      </c>
      <c r="D12" s="2">
        <f t="shared" si="0"/>
        <v>916616</v>
      </c>
      <c r="E12" s="2"/>
      <c r="F12" s="2">
        <v>137788</v>
      </c>
      <c r="G12" s="2"/>
      <c r="H12" s="19">
        <v>1405.1</v>
      </c>
      <c r="I12" s="2"/>
      <c r="J12" s="19">
        <f t="shared" si="1"/>
        <v>98.06</v>
      </c>
      <c r="K12" s="2"/>
      <c r="L12" s="19">
        <f t="shared" si="2"/>
        <v>6.65</v>
      </c>
      <c r="M12" s="2"/>
      <c r="N12" s="2">
        <f t="shared" si="3"/>
        <v>883659</v>
      </c>
      <c r="O12" s="2"/>
      <c r="P12" s="18" t="s">
        <v>101</v>
      </c>
      <c r="R12" s="17">
        <f t="shared" si="4"/>
        <v>0.7</v>
      </c>
      <c r="T12" s="15">
        <f t="shared" si="5"/>
        <v>618561</v>
      </c>
      <c r="U12" s="15"/>
      <c r="V12" s="15">
        <v>622109</v>
      </c>
      <c r="X12" s="16">
        <f t="shared" si="6"/>
        <v>-3548</v>
      </c>
      <c r="Z12" s="48">
        <f t="shared" si="7"/>
        <v>-5.7031806323329191E-3</v>
      </c>
      <c r="AA12" s="15">
        <f t="shared" si="8"/>
        <v>618561</v>
      </c>
      <c r="AC12" s="15">
        <v>250027</v>
      </c>
      <c r="AE12" s="2">
        <f t="shared" si="9"/>
        <v>253575</v>
      </c>
    </row>
    <row r="13" spans="1:32" s="21" customFormat="1" x14ac:dyDescent="0.2">
      <c r="A13" s="1" t="s">
        <v>12</v>
      </c>
      <c r="B13" s="1"/>
      <c r="C13" s="20">
        <v>731126.91999999993</v>
      </c>
      <c r="D13" s="2">
        <f t="shared" si="0"/>
        <v>731127</v>
      </c>
      <c r="E13" s="2"/>
      <c r="F13" s="2">
        <v>192821</v>
      </c>
      <c r="G13" s="2"/>
      <c r="H13" s="19">
        <v>1400</v>
      </c>
      <c r="I13" s="2"/>
      <c r="J13" s="19">
        <f t="shared" si="1"/>
        <v>137.72999999999999</v>
      </c>
      <c r="K13" s="2"/>
      <c r="L13" s="19">
        <f t="shared" si="2"/>
        <v>3.79</v>
      </c>
      <c r="M13" s="2"/>
      <c r="N13" s="2">
        <f t="shared" si="3"/>
        <v>880452</v>
      </c>
      <c r="O13" s="2"/>
      <c r="P13" s="18" t="s">
        <v>101</v>
      </c>
      <c r="Q13" s="1"/>
      <c r="R13" s="17">
        <f t="shared" si="4"/>
        <v>0.7</v>
      </c>
      <c r="S13" s="1"/>
      <c r="T13" s="15">
        <f t="shared" si="5"/>
        <v>616316</v>
      </c>
      <c r="U13" s="15"/>
      <c r="V13" s="15">
        <v>638365</v>
      </c>
      <c r="W13" s="1"/>
      <c r="X13" s="16">
        <f t="shared" si="6"/>
        <v>-22049</v>
      </c>
      <c r="Y13" s="1"/>
      <c r="Z13" s="48">
        <f t="shared" si="7"/>
        <v>-3.4539800897605603E-2</v>
      </c>
      <c r="AA13" s="15">
        <f t="shared" si="8"/>
        <v>616316</v>
      </c>
      <c r="AB13" s="1"/>
      <c r="AC13" s="15">
        <v>198397</v>
      </c>
      <c r="AD13" s="1"/>
      <c r="AE13" s="2">
        <f t="shared" si="9"/>
        <v>220446</v>
      </c>
      <c r="AF13" s="1"/>
    </row>
    <row r="14" spans="1:32" x14ac:dyDescent="0.2">
      <c r="A14" s="1" t="s">
        <v>6</v>
      </c>
      <c r="C14" s="20">
        <v>557607.4</v>
      </c>
      <c r="D14" s="2">
        <f t="shared" si="0"/>
        <v>557607</v>
      </c>
      <c r="E14" s="2"/>
      <c r="F14" s="2">
        <v>184473</v>
      </c>
      <c r="G14" s="2"/>
      <c r="H14" s="19">
        <v>1400</v>
      </c>
      <c r="I14" s="2"/>
      <c r="J14" s="19">
        <f t="shared" si="1"/>
        <v>131.77000000000001</v>
      </c>
      <c r="K14" s="2"/>
      <c r="L14" s="19">
        <f t="shared" si="2"/>
        <v>3.02</v>
      </c>
      <c r="M14" s="2"/>
      <c r="N14" s="2">
        <f t="shared" si="3"/>
        <v>880452</v>
      </c>
      <c r="O14" s="2"/>
      <c r="P14" s="18" t="s">
        <v>101</v>
      </c>
      <c r="R14" s="17">
        <f t="shared" si="4"/>
        <v>0.7</v>
      </c>
      <c r="T14" s="15">
        <f t="shared" si="5"/>
        <v>616316</v>
      </c>
      <c r="U14" s="15"/>
      <c r="V14" s="15">
        <v>638365</v>
      </c>
      <c r="X14" s="16">
        <f t="shared" si="6"/>
        <v>-22049</v>
      </c>
      <c r="Z14" s="48">
        <f t="shared" si="7"/>
        <v>-3.4539800897605603E-2</v>
      </c>
      <c r="AA14" s="15">
        <f t="shared" si="8"/>
        <v>616316</v>
      </c>
      <c r="AC14" s="15">
        <v>-3838</v>
      </c>
      <c r="AE14" s="2">
        <f t="shared" si="9"/>
        <v>18211</v>
      </c>
    </row>
    <row r="15" spans="1:32" ht="18" customHeight="1" x14ac:dyDescent="0.2">
      <c r="A15" s="1" t="s">
        <v>52</v>
      </c>
      <c r="C15" s="20">
        <v>716127.61</v>
      </c>
      <c r="D15" s="2">
        <f t="shared" si="0"/>
        <v>716128</v>
      </c>
      <c r="E15" s="2"/>
      <c r="F15" s="2">
        <v>227139</v>
      </c>
      <c r="G15" s="2"/>
      <c r="H15" s="19">
        <v>1400</v>
      </c>
      <c r="I15" s="2"/>
      <c r="J15" s="19">
        <f t="shared" si="1"/>
        <v>162.24</v>
      </c>
      <c r="K15" s="2"/>
      <c r="L15" s="19">
        <f t="shared" si="2"/>
        <v>3.15</v>
      </c>
      <c r="M15" s="2"/>
      <c r="N15" s="2">
        <f t="shared" si="3"/>
        <v>880452</v>
      </c>
      <c r="O15" s="2"/>
      <c r="P15" s="18" t="s">
        <v>101</v>
      </c>
      <c r="R15" s="17">
        <f t="shared" si="4"/>
        <v>0.7</v>
      </c>
      <c r="T15" s="15">
        <f t="shared" si="5"/>
        <v>616316</v>
      </c>
      <c r="U15" s="15"/>
      <c r="V15" s="15">
        <v>656946</v>
      </c>
      <c r="X15" s="16">
        <f t="shared" si="6"/>
        <v>-40630</v>
      </c>
      <c r="Z15" s="48">
        <f t="shared" si="7"/>
        <v>-6.18467880160622E-2</v>
      </c>
      <c r="AA15" s="15">
        <f t="shared" si="8"/>
        <v>616316</v>
      </c>
      <c r="AC15" s="15">
        <v>10950</v>
      </c>
      <c r="AE15" s="2">
        <f t="shared" si="9"/>
        <v>51580</v>
      </c>
    </row>
    <row r="16" spans="1:32" x14ac:dyDescent="0.2">
      <c r="A16" s="1" t="s">
        <v>50</v>
      </c>
      <c r="C16" s="20">
        <v>963025.97000000009</v>
      </c>
      <c r="D16" s="2">
        <f t="shared" si="0"/>
        <v>963026</v>
      </c>
      <c r="E16" s="2"/>
      <c r="F16" s="2">
        <v>206049</v>
      </c>
      <c r="G16" s="2"/>
      <c r="H16" s="19">
        <v>1400</v>
      </c>
      <c r="I16" s="2"/>
      <c r="J16" s="19">
        <f t="shared" si="1"/>
        <v>147.18</v>
      </c>
      <c r="K16" s="2"/>
      <c r="L16" s="19">
        <f t="shared" si="2"/>
        <v>4.67</v>
      </c>
      <c r="M16" s="2"/>
      <c r="N16" s="2">
        <f t="shared" si="3"/>
        <v>880452</v>
      </c>
      <c r="O16" s="2"/>
      <c r="P16" s="18" t="s">
        <v>101</v>
      </c>
      <c r="R16" s="17">
        <f t="shared" si="4"/>
        <v>0.7</v>
      </c>
      <c r="T16" s="15">
        <f t="shared" si="5"/>
        <v>616316</v>
      </c>
      <c r="U16" s="15"/>
      <c r="V16" s="15">
        <v>631298</v>
      </c>
      <c r="X16" s="16">
        <f t="shared" si="6"/>
        <v>-14982</v>
      </c>
      <c r="Z16" s="48">
        <f t="shared" si="7"/>
        <v>-2.3732056809937622E-2</v>
      </c>
      <c r="AA16" s="15">
        <f t="shared" si="8"/>
        <v>616316</v>
      </c>
      <c r="AC16" s="15">
        <v>128088</v>
      </c>
      <c r="AE16" s="2">
        <f t="shared" si="9"/>
        <v>143070</v>
      </c>
    </row>
    <row r="17" spans="1:32" x14ac:dyDescent="0.2">
      <c r="A17" s="1" t="s">
        <v>4</v>
      </c>
      <c r="C17" s="20">
        <v>2972091.2</v>
      </c>
      <c r="D17" s="2">
        <f t="shared" si="0"/>
        <v>2972091</v>
      </c>
      <c r="E17" s="2"/>
      <c r="F17" s="2">
        <v>1271225</v>
      </c>
      <c r="G17" s="2"/>
      <c r="H17" s="19">
        <v>3892</v>
      </c>
      <c r="I17" s="2"/>
      <c r="J17" s="19">
        <f t="shared" si="1"/>
        <v>326.63</v>
      </c>
      <c r="K17" s="2"/>
      <c r="L17" s="19">
        <f t="shared" si="2"/>
        <v>2.34</v>
      </c>
      <c r="M17" s="2"/>
      <c r="N17" s="2">
        <f t="shared" si="3"/>
        <v>2447655</v>
      </c>
      <c r="O17" s="2"/>
      <c r="P17" s="18" t="s">
        <v>98</v>
      </c>
      <c r="R17" s="17">
        <f t="shared" si="4"/>
        <v>0.7</v>
      </c>
      <c r="T17" s="15">
        <f t="shared" si="5"/>
        <v>1713359</v>
      </c>
      <c r="U17" s="15"/>
      <c r="V17" s="15">
        <v>1774655</v>
      </c>
      <c r="X17" s="16">
        <f t="shared" si="6"/>
        <v>-61296</v>
      </c>
      <c r="Z17" s="48">
        <f t="shared" si="7"/>
        <v>-3.4539671091000784E-2</v>
      </c>
      <c r="AA17" s="15">
        <f t="shared" si="8"/>
        <v>1713359</v>
      </c>
      <c r="AC17" s="15">
        <v>111114</v>
      </c>
      <c r="AE17" s="2">
        <f t="shared" si="9"/>
        <v>172410</v>
      </c>
    </row>
    <row r="18" spans="1:32" x14ac:dyDescent="0.2">
      <c r="A18" s="1" t="s">
        <v>43</v>
      </c>
      <c r="C18" s="20">
        <v>1080067.1100000001</v>
      </c>
      <c r="D18" s="2">
        <f t="shared" si="0"/>
        <v>1080067</v>
      </c>
      <c r="E18" s="2"/>
      <c r="F18" s="2">
        <v>370210</v>
      </c>
      <c r="G18" s="2"/>
      <c r="H18" s="19">
        <v>2332.54</v>
      </c>
      <c r="I18" s="2"/>
      <c r="J18" s="19">
        <f t="shared" si="1"/>
        <v>158.72</v>
      </c>
      <c r="K18" s="2"/>
      <c r="L18" s="19">
        <f t="shared" si="2"/>
        <v>2.92</v>
      </c>
      <c r="M18" s="2"/>
      <c r="N18" s="2">
        <f t="shared" si="3"/>
        <v>1466920</v>
      </c>
      <c r="O18" s="2"/>
      <c r="P18" s="18" t="s">
        <v>101</v>
      </c>
      <c r="R18" s="17">
        <f t="shared" si="4"/>
        <v>0.7</v>
      </c>
      <c r="T18" s="15">
        <f t="shared" si="5"/>
        <v>1026844</v>
      </c>
      <c r="U18" s="15"/>
      <c r="V18" s="15">
        <v>1047393</v>
      </c>
      <c r="X18" s="16">
        <f t="shared" si="6"/>
        <v>-20549</v>
      </c>
      <c r="Z18" s="48">
        <f t="shared" si="7"/>
        <v>-1.9619187831119742E-2</v>
      </c>
      <c r="AA18" s="15">
        <f t="shared" si="8"/>
        <v>1026844</v>
      </c>
      <c r="AC18" s="15">
        <v>131998</v>
      </c>
      <c r="AE18" s="2">
        <f t="shared" si="9"/>
        <v>152547</v>
      </c>
    </row>
    <row r="19" spans="1:32" s="21" customFormat="1" x14ac:dyDescent="0.2">
      <c r="A19" s="1" t="s">
        <v>55</v>
      </c>
      <c r="B19" s="1"/>
      <c r="C19" s="20">
        <v>1066794.43</v>
      </c>
      <c r="D19" s="2">
        <f t="shared" si="0"/>
        <v>1066794</v>
      </c>
      <c r="E19" s="2"/>
      <c r="F19" s="2">
        <v>375353</v>
      </c>
      <c r="G19" s="2"/>
      <c r="H19" s="19">
        <v>1973.73</v>
      </c>
      <c r="I19" s="2"/>
      <c r="J19" s="19">
        <f t="shared" si="1"/>
        <v>190.17</v>
      </c>
      <c r="K19" s="2"/>
      <c r="L19" s="19">
        <f t="shared" si="2"/>
        <v>2.84</v>
      </c>
      <c r="M19" s="2"/>
      <c r="N19" s="2">
        <f t="shared" si="3"/>
        <v>1241267</v>
      </c>
      <c r="O19" s="2"/>
      <c r="P19" s="18" t="s">
        <v>101</v>
      </c>
      <c r="Q19" s="1"/>
      <c r="R19" s="17">
        <f t="shared" si="4"/>
        <v>0.7</v>
      </c>
      <c r="S19" s="1"/>
      <c r="T19" s="15">
        <f t="shared" si="5"/>
        <v>868887</v>
      </c>
      <c r="U19" s="15"/>
      <c r="V19" s="15">
        <v>899972</v>
      </c>
      <c r="W19" s="1"/>
      <c r="X19" s="16">
        <f t="shared" si="6"/>
        <v>-31085</v>
      </c>
      <c r="Y19" s="1"/>
      <c r="Z19" s="48">
        <f t="shared" si="7"/>
        <v>-3.4539963465530038E-2</v>
      </c>
      <c r="AA19" s="15">
        <f t="shared" si="8"/>
        <v>868887</v>
      </c>
      <c r="AB19" s="1"/>
      <c r="AC19" s="15">
        <v>397290</v>
      </c>
      <c r="AD19" s="1"/>
      <c r="AE19" s="2">
        <f t="shared" si="9"/>
        <v>428375</v>
      </c>
      <c r="AF19" s="1"/>
    </row>
    <row r="20" spans="1:32" ht="18" customHeight="1" x14ac:dyDescent="0.2">
      <c r="A20" s="1" t="s">
        <v>57</v>
      </c>
      <c r="C20" s="20">
        <v>9013098.2099999972</v>
      </c>
      <c r="D20" s="2">
        <f t="shared" si="0"/>
        <v>9013098</v>
      </c>
      <c r="E20" s="2"/>
      <c r="F20" s="2">
        <v>1970224</v>
      </c>
      <c r="G20" s="2"/>
      <c r="H20" s="19">
        <v>19439.39</v>
      </c>
      <c r="I20" s="2"/>
      <c r="J20" s="19">
        <f t="shared" si="1"/>
        <v>101.35</v>
      </c>
      <c r="K20" s="2"/>
      <c r="L20" s="19">
        <f t="shared" si="2"/>
        <v>4.57</v>
      </c>
      <c r="M20" s="2"/>
      <c r="N20" s="2">
        <f t="shared" si="3"/>
        <v>12225316</v>
      </c>
      <c r="O20" s="2"/>
      <c r="P20" s="18" t="s">
        <v>92</v>
      </c>
      <c r="R20" s="17">
        <f t="shared" si="4"/>
        <v>0.7</v>
      </c>
      <c r="T20" s="15">
        <f t="shared" si="5"/>
        <v>8557721</v>
      </c>
      <c r="U20" s="15"/>
      <c r="V20" s="15">
        <v>8908791</v>
      </c>
      <c r="X20" s="16">
        <f t="shared" si="6"/>
        <v>-351070</v>
      </c>
      <c r="Z20" s="48">
        <f t="shared" si="7"/>
        <v>-3.9407142899636996E-2</v>
      </c>
      <c r="AA20" s="15">
        <f t="shared" si="8"/>
        <v>8557721</v>
      </c>
      <c r="AC20" s="15">
        <v>144165</v>
      </c>
      <c r="AE20" s="2">
        <f t="shared" si="9"/>
        <v>495235</v>
      </c>
    </row>
    <row r="21" spans="1:32" s="21" customFormat="1" x14ac:dyDescent="0.2">
      <c r="A21" s="1" t="s">
        <v>27</v>
      </c>
      <c r="B21" s="1"/>
      <c r="C21" s="20">
        <v>1107768.48</v>
      </c>
      <c r="D21" s="2">
        <f t="shared" si="0"/>
        <v>1107768</v>
      </c>
      <c r="E21" s="2"/>
      <c r="F21" s="2">
        <v>284181</v>
      </c>
      <c r="G21" s="2"/>
      <c r="H21" s="19">
        <v>1735.04</v>
      </c>
      <c r="I21" s="2"/>
      <c r="J21" s="19">
        <f t="shared" si="1"/>
        <v>163.79</v>
      </c>
      <c r="K21" s="2"/>
      <c r="L21" s="19">
        <f t="shared" si="2"/>
        <v>3.9</v>
      </c>
      <c r="M21" s="2"/>
      <c r="N21" s="2">
        <f t="shared" si="3"/>
        <v>1091156</v>
      </c>
      <c r="O21" s="2"/>
      <c r="P21" s="18" t="s">
        <v>101</v>
      </c>
      <c r="Q21" s="1"/>
      <c r="R21" s="17">
        <f t="shared" si="4"/>
        <v>0.7</v>
      </c>
      <c r="S21" s="1"/>
      <c r="T21" s="15">
        <f t="shared" si="5"/>
        <v>763809</v>
      </c>
      <c r="U21" s="15"/>
      <c r="V21" s="15">
        <v>791135</v>
      </c>
      <c r="W21" s="1"/>
      <c r="X21" s="16">
        <f t="shared" si="6"/>
        <v>-27326</v>
      </c>
      <c r="Y21" s="1"/>
      <c r="Z21" s="48">
        <f t="shared" si="7"/>
        <v>-3.4540249135735369E-2</v>
      </c>
      <c r="AA21" s="15">
        <f t="shared" si="8"/>
        <v>763809</v>
      </c>
      <c r="AB21" s="1"/>
      <c r="AC21" s="15">
        <v>141067</v>
      </c>
      <c r="AD21" s="1"/>
      <c r="AE21" s="2">
        <f t="shared" si="9"/>
        <v>168393</v>
      </c>
      <c r="AF21" s="1"/>
    </row>
    <row r="22" spans="1:32" x14ac:dyDescent="0.2">
      <c r="A22" s="1" t="s">
        <v>37</v>
      </c>
      <c r="C22" s="20">
        <v>1807375.42</v>
      </c>
      <c r="D22" s="2">
        <f t="shared" si="0"/>
        <v>1807375</v>
      </c>
      <c r="E22" s="2"/>
      <c r="F22" s="2">
        <v>536538</v>
      </c>
      <c r="G22" s="2"/>
      <c r="H22" s="19">
        <v>3382.66</v>
      </c>
      <c r="I22" s="2"/>
      <c r="J22" s="19">
        <f t="shared" si="1"/>
        <v>158.61000000000001</v>
      </c>
      <c r="K22" s="2"/>
      <c r="L22" s="19">
        <f t="shared" si="2"/>
        <v>3.37</v>
      </c>
      <c r="M22" s="2"/>
      <c r="N22" s="2">
        <f t="shared" si="3"/>
        <v>2127335</v>
      </c>
      <c r="O22" s="2"/>
      <c r="P22" s="18" t="s">
        <v>98</v>
      </c>
      <c r="R22" s="17">
        <f t="shared" si="4"/>
        <v>0.7</v>
      </c>
      <c r="T22" s="15">
        <f t="shared" si="5"/>
        <v>1489135</v>
      </c>
      <c r="U22" s="15"/>
      <c r="V22" s="15">
        <v>1542409</v>
      </c>
      <c r="X22" s="16">
        <f t="shared" si="6"/>
        <v>-53274</v>
      </c>
      <c r="Z22" s="48">
        <f t="shared" si="7"/>
        <v>-3.4539476883239141E-2</v>
      </c>
      <c r="AA22" s="15">
        <f t="shared" si="8"/>
        <v>1489135</v>
      </c>
      <c r="AC22" s="15">
        <v>477513</v>
      </c>
      <c r="AE22" s="2">
        <f t="shared" si="9"/>
        <v>530787</v>
      </c>
    </row>
    <row r="23" spans="1:32" s="21" customFormat="1" x14ac:dyDescent="0.2">
      <c r="A23" s="1" t="s">
        <v>38</v>
      </c>
      <c r="B23" s="1"/>
      <c r="C23" s="20">
        <v>1597250.5100000002</v>
      </c>
      <c r="D23" s="2">
        <f t="shared" si="0"/>
        <v>1597251</v>
      </c>
      <c r="E23" s="2"/>
      <c r="F23" s="2">
        <v>399552</v>
      </c>
      <c r="G23" s="2"/>
      <c r="H23" s="19">
        <v>2551.0100000000002</v>
      </c>
      <c r="I23" s="2"/>
      <c r="J23" s="19">
        <f t="shared" si="1"/>
        <v>156.63</v>
      </c>
      <c r="K23" s="2"/>
      <c r="L23" s="19">
        <f t="shared" si="2"/>
        <v>4</v>
      </c>
      <c r="M23" s="2"/>
      <c r="N23" s="2">
        <f t="shared" si="3"/>
        <v>1604315</v>
      </c>
      <c r="O23" s="2"/>
      <c r="P23" s="18" t="s">
        <v>98</v>
      </c>
      <c r="Q23" s="1"/>
      <c r="R23" s="17">
        <f t="shared" si="4"/>
        <v>0.7</v>
      </c>
      <c r="S23" s="1"/>
      <c r="T23" s="15">
        <f t="shared" si="5"/>
        <v>1123021</v>
      </c>
      <c r="U23" s="15"/>
      <c r="V23" s="15">
        <v>1144046</v>
      </c>
      <c r="W23" s="1"/>
      <c r="X23" s="16">
        <f t="shared" si="6"/>
        <v>-21025</v>
      </c>
      <c r="Y23" s="1"/>
      <c r="Z23" s="48">
        <f t="shared" si="7"/>
        <v>-1.8377757537721386E-2</v>
      </c>
      <c r="AA23" s="15">
        <f t="shared" si="8"/>
        <v>1123021</v>
      </c>
      <c r="AB23" s="1"/>
      <c r="AC23" s="15">
        <v>192065</v>
      </c>
      <c r="AD23" s="1"/>
      <c r="AE23" s="2">
        <f t="shared" si="9"/>
        <v>213090</v>
      </c>
      <c r="AF23" s="1"/>
    </row>
    <row r="24" spans="1:32" x14ac:dyDescent="0.2">
      <c r="A24" s="1" t="s">
        <v>46</v>
      </c>
      <c r="C24" s="20">
        <v>3370500.1899999995</v>
      </c>
      <c r="D24" s="2">
        <f t="shared" si="0"/>
        <v>3370500</v>
      </c>
      <c r="E24" s="2"/>
      <c r="F24" s="2">
        <v>870119</v>
      </c>
      <c r="G24" s="2"/>
      <c r="H24" s="19">
        <v>4808.12</v>
      </c>
      <c r="I24" s="2"/>
      <c r="J24" s="19">
        <f t="shared" si="1"/>
        <v>180.97</v>
      </c>
      <c r="K24" s="2"/>
      <c r="L24" s="19">
        <f t="shared" si="2"/>
        <v>3.87</v>
      </c>
      <c r="M24" s="2"/>
      <c r="N24" s="2">
        <f t="shared" si="3"/>
        <v>3023798</v>
      </c>
      <c r="O24" s="2"/>
      <c r="P24" s="18" t="s">
        <v>101</v>
      </c>
      <c r="R24" s="17">
        <f t="shared" si="4"/>
        <v>0.7</v>
      </c>
      <c r="T24" s="15">
        <f t="shared" si="5"/>
        <v>2116659</v>
      </c>
      <c r="U24" s="15"/>
      <c r="V24" s="15">
        <v>2192383</v>
      </c>
      <c r="X24" s="16">
        <f t="shared" si="6"/>
        <v>-75724</v>
      </c>
      <c r="Z24" s="48">
        <f t="shared" si="7"/>
        <v>-3.4539585464765966E-2</v>
      </c>
      <c r="AA24" s="15">
        <f t="shared" si="8"/>
        <v>2116659</v>
      </c>
      <c r="AC24" s="15">
        <v>-6943</v>
      </c>
      <c r="AE24" s="2">
        <f t="shared" si="9"/>
        <v>68781</v>
      </c>
    </row>
    <row r="25" spans="1:32" ht="18" customHeight="1" x14ac:dyDescent="0.2">
      <c r="A25" s="1" t="s">
        <v>18</v>
      </c>
      <c r="C25" s="20">
        <v>7017392.4399999995</v>
      </c>
      <c r="D25" s="2">
        <f t="shared" si="0"/>
        <v>7017392</v>
      </c>
      <c r="E25" s="2"/>
      <c r="F25" s="2">
        <v>1640641</v>
      </c>
      <c r="G25" s="2"/>
      <c r="H25" s="19">
        <v>11606.49</v>
      </c>
      <c r="I25" s="2"/>
      <c r="J25" s="19">
        <f t="shared" si="1"/>
        <v>141.36000000000001</v>
      </c>
      <c r="K25" s="2"/>
      <c r="L25" s="19">
        <f t="shared" si="2"/>
        <v>4.28</v>
      </c>
      <c r="M25" s="2"/>
      <c r="N25" s="2">
        <f t="shared" si="3"/>
        <v>7299252</v>
      </c>
      <c r="O25" s="2"/>
      <c r="P25" s="18" t="s">
        <v>95</v>
      </c>
      <c r="R25" s="17">
        <f t="shared" si="4"/>
        <v>0.7</v>
      </c>
      <c r="T25" s="15">
        <f t="shared" si="5"/>
        <v>5109476</v>
      </c>
      <c r="U25" s="15"/>
      <c r="V25" s="15">
        <v>5292270</v>
      </c>
      <c r="X25" s="16">
        <f t="shared" si="6"/>
        <v>-182794</v>
      </c>
      <c r="Z25" s="48">
        <f t="shared" si="7"/>
        <v>-3.4539809949227833E-2</v>
      </c>
      <c r="AA25" s="15">
        <f t="shared" si="8"/>
        <v>5109476</v>
      </c>
      <c r="AC25" s="15">
        <v>227494</v>
      </c>
      <c r="AE25" s="2">
        <f t="shared" si="9"/>
        <v>410288</v>
      </c>
    </row>
    <row r="26" spans="1:32" s="21" customFormat="1" x14ac:dyDescent="0.2">
      <c r="A26" s="1" t="s">
        <v>20</v>
      </c>
      <c r="B26" s="1"/>
      <c r="C26" s="20">
        <v>1566113.52</v>
      </c>
      <c r="D26" s="2">
        <f t="shared" si="0"/>
        <v>1566114</v>
      </c>
      <c r="E26" s="2"/>
      <c r="F26" s="2">
        <v>585948</v>
      </c>
      <c r="G26" s="2"/>
      <c r="H26" s="19">
        <v>4402.3599999999997</v>
      </c>
      <c r="I26" s="2"/>
      <c r="J26" s="19">
        <f t="shared" si="1"/>
        <v>133.1</v>
      </c>
      <c r="K26" s="2"/>
      <c r="L26" s="19">
        <f t="shared" si="2"/>
        <v>2.67</v>
      </c>
      <c r="M26" s="2"/>
      <c r="N26" s="2">
        <f t="shared" si="3"/>
        <v>2768618</v>
      </c>
      <c r="O26" s="2"/>
      <c r="P26" s="18" t="s">
        <v>98</v>
      </c>
      <c r="Q26" s="1"/>
      <c r="R26" s="17">
        <f t="shared" si="4"/>
        <v>0.7</v>
      </c>
      <c r="S26" s="1"/>
      <c r="T26" s="15">
        <f t="shared" si="5"/>
        <v>1938033</v>
      </c>
      <c r="U26" s="15"/>
      <c r="V26" s="15">
        <v>2007366</v>
      </c>
      <c r="W26" s="1"/>
      <c r="X26" s="16">
        <f t="shared" si="6"/>
        <v>-69333</v>
      </c>
      <c r="Y26" s="1"/>
      <c r="Z26" s="48">
        <f t="shared" si="7"/>
        <v>-3.4539291788343529E-2</v>
      </c>
      <c r="AA26" s="15">
        <f t="shared" si="8"/>
        <v>1938033</v>
      </c>
      <c r="AB26" s="1"/>
      <c r="AC26" s="15">
        <v>-10253</v>
      </c>
      <c r="AD26" s="1"/>
      <c r="AE26" s="2">
        <f t="shared" si="9"/>
        <v>59080</v>
      </c>
      <c r="AF26" s="1"/>
    </row>
    <row r="27" spans="1:32" x14ac:dyDescent="0.2">
      <c r="A27" s="1" t="s">
        <v>11</v>
      </c>
      <c r="C27" s="20">
        <v>1276824.8700000001</v>
      </c>
      <c r="D27" s="2">
        <f t="shared" si="0"/>
        <v>1276825</v>
      </c>
      <c r="E27" s="2"/>
      <c r="F27" s="2">
        <v>285200</v>
      </c>
      <c r="G27" s="2"/>
      <c r="H27" s="19">
        <v>1400</v>
      </c>
      <c r="I27" s="2"/>
      <c r="J27" s="19">
        <f t="shared" si="1"/>
        <v>203.71</v>
      </c>
      <c r="K27" s="2"/>
      <c r="L27" s="19">
        <f t="shared" si="2"/>
        <v>4.4800000000000004</v>
      </c>
      <c r="M27" s="2"/>
      <c r="N27" s="2">
        <f t="shared" si="3"/>
        <v>880452</v>
      </c>
      <c r="O27" s="2"/>
      <c r="P27" s="18" t="s">
        <v>101</v>
      </c>
      <c r="R27" s="17">
        <f t="shared" si="4"/>
        <v>0.7</v>
      </c>
      <c r="T27" s="15">
        <f t="shared" si="5"/>
        <v>616316</v>
      </c>
      <c r="U27" s="15"/>
      <c r="V27" s="15">
        <v>626282</v>
      </c>
      <c r="X27" s="16">
        <f t="shared" si="6"/>
        <v>-9966</v>
      </c>
      <c r="Z27" s="48">
        <f t="shared" si="7"/>
        <v>-1.5912959337806291E-2</v>
      </c>
      <c r="AA27" s="15">
        <f t="shared" si="8"/>
        <v>616316</v>
      </c>
      <c r="AC27" s="15">
        <v>141470</v>
      </c>
      <c r="AE27" s="2">
        <f t="shared" si="9"/>
        <v>151436</v>
      </c>
    </row>
    <row r="28" spans="1:32" x14ac:dyDescent="0.2">
      <c r="A28" s="1" t="s">
        <v>53</v>
      </c>
      <c r="C28" s="20">
        <v>7945262.79</v>
      </c>
      <c r="D28" s="2">
        <f t="shared" si="0"/>
        <v>7945263</v>
      </c>
      <c r="E28" s="2"/>
      <c r="F28" s="2">
        <v>1713140</v>
      </c>
      <c r="G28" s="2"/>
      <c r="H28" s="19">
        <v>12400.11</v>
      </c>
      <c r="I28" s="2"/>
      <c r="J28" s="19">
        <f t="shared" si="1"/>
        <v>138.16</v>
      </c>
      <c r="K28" s="2"/>
      <c r="L28" s="19">
        <f t="shared" si="2"/>
        <v>4.6399999999999997</v>
      </c>
      <c r="M28" s="2"/>
      <c r="N28" s="2">
        <f t="shared" si="3"/>
        <v>7798355</v>
      </c>
      <c r="O28" s="2"/>
      <c r="P28" s="18" t="s">
        <v>92</v>
      </c>
      <c r="R28" s="17">
        <f t="shared" si="4"/>
        <v>0.7</v>
      </c>
      <c r="T28" s="15">
        <f t="shared" si="5"/>
        <v>5458849</v>
      </c>
      <c r="U28" s="15"/>
      <c r="V28" s="15">
        <v>5654141</v>
      </c>
      <c r="X28" s="16">
        <f t="shared" si="6"/>
        <v>-195292</v>
      </c>
      <c r="Z28" s="48">
        <f t="shared" si="7"/>
        <v>-3.4539640946343576E-2</v>
      </c>
      <c r="AA28" s="15">
        <f t="shared" si="8"/>
        <v>5458849</v>
      </c>
      <c r="AC28" s="15">
        <v>959</v>
      </c>
      <c r="AE28" s="2">
        <f t="shared" si="9"/>
        <v>196251</v>
      </c>
    </row>
    <row r="29" spans="1:32" x14ac:dyDescent="0.2">
      <c r="A29" s="1" t="s">
        <v>36</v>
      </c>
      <c r="C29" s="20">
        <v>3945387.9999999991</v>
      </c>
      <c r="D29" s="2">
        <f t="shared" si="0"/>
        <v>3945388</v>
      </c>
      <c r="E29" s="2"/>
      <c r="F29" s="2">
        <v>864728</v>
      </c>
      <c r="G29" s="2"/>
      <c r="H29" s="19">
        <v>5567.01</v>
      </c>
      <c r="I29" s="2"/>
      <c r="J29" s="19">
        <f t="shared" si="1"/>
        <v>155.33000000000001</v>
      </c>
      <c r="K29" s="2"/>
      <c r="L29" s="19">
        <f t="shared" si="2"/>
        <v>4.5599999999999996</v>
      </c>
      <c r="M29" s="2"/>
      <c r="N29" s="2">
        <f t="shared" si="3"/>
        <v>3501059</v>
      </c>
      <c r="O29" s="2"/>
      <c r="P29" s="18" t="s">
        <v>95</v>
      </c>
      <c r="R29" s="17">
        <f t="shared" si="4"/>
        <v>0.7</v>
      </c>
      <c r="T29" s="15">
        <f t="shared" si="5"/>
        <v>2450741</v>
      </c>
      <c r="U29" s="15"/>
      <c r="V29" s="15">
        <v>2538418</v>
      </c>
      <c r="X29" s="16">
        <f t="shared" si="6"/>
        <v>-87677</v>
      </c>
      <c r="Z29" s="48">
        <f t="shared" si="7"/>
        <v>-3.4540016656043254E-2</v>
      </c>
      <c r="AA29" s="15">
        <f t="shared" si="8"/>
        <v>2450741</v>
      </c>
      <c r="AC29" s="15">
        <v>-75174</v>
      </c>
      <c r="AE29" s="2">
        <f t="shared" si="9"/>
        <v>12503</v>
      </c>
    </row>
    <row r="30" spans="1:32" ht="18" customHeight="1" x14ac:dyDescent="0.2">
      <c r="A30" s="1" t="s">
        <v>10</v>
      </c>
      <c r="C30" s="20">
        <v>3375789.6100000003</v>
      </c>
      <c r="D30" s="2">
        <f t="shared" si="0"/>
        <v>3375790</v>
      </c>
      <c r="E30" s="2"/>
      <c r="F30" s="2">
        <v>482850</v>
      </c>
      <c r="G30" s="2"/>
      <c r="H30" s="19">
        <v>3755.55</v>
      </c>
      <c r="I30" s="2"/>
      <c r="J30" s="19">
        <f t="shared" si="1"/>
        <v>128.57</v>
      </c>
      <c r="K30" s="2"/>
      <c r="L30" s="19">
        <f t="shared" si="2"/>
        <v>6.99</v>
      </c>
      <c r="M30" s="2"/>
      <c r="N30" s="2">
        <f t="shared" si="3"/>
        <v>2361843</v>
      </c>
      <c r="O30" s="2"/>
      <c r="P30" s="18" t="s">
        <v>95</v>
      </c>
      <c r="R30" s="17">
        <f t="shared" si="4"/>
        <v>0.7</v>
      </c>
      <c r="T30" s="15">
        <f t="shared" si="5"/>
        <v>1653290</v>
      </c>
      <c r="U30" s="15"/>
      <c r="V30" s="15">
        <v>1738200</v>
      </c>
      <c r="X30" s="16">
        <f t="shared" si="6"/>
        <v>-84910</v>
      </c>
      <c r="Z30" s="48">
        <f t="shared" si="7"/>
        <v>-4.8849384420665054E-2</v>
      </c>
      <c r="AA30" s="15">
        <f t="shared" si="8"/>
        <v>1653290</v>
      </c>
      <c r="AC30" s="15">
        <v>161010</v>
      </c>
      <c r="AE30" s="2">
        <f t="shared" si="9"/>
        <v>245920</v>
      </c>
    </row>
    <row r="31" spans="1:32" s="21" customFormat="1" x14ac:dyDescent="0.2">
      <c r="A31" s="1" t="s">
        <v>32</v>
      </c>
      <c r="B31" s="1"/>
      <c r="C31" s="20">
        <v>2746443.0699999994</v>
      </c>
      <c r="D31" s="2">
        <f t="shared" si="0"/>
        <v>2746443</v>
      </c>
      <c r="E31" s="2"/>
      <c r="F31" s="2">
        <v>800042</v>
      </c>
      <c r="G31" s="2"/>
      <c r="H31" s="19">
        <v>2970.97</v>
      </c>
      <c r="I31" s="2"/>
      <c r="J31" s="19">
        <f t="shared" si="1"/>
        <v>269.29000000000002</v>
      </c>
      <c r="K31" s="2"/>
      <c r="L31" s="19">
        <f t="shared" si="2"/>
        <v>3.43</v>
      </c>
      <c r="M31" s="2"/>
      <c r="N31" s="2">
        <f t="shared" si="3"/>
        <v>1868425</v>
      </c>
      <c r="O31" s="2"/>
      <c r="P31" s="18" t="s">
        <v>98</v>
      </c>
      <c r="Q31" s="1"/>
      <c r="R31" s="17">
        <f t="shared" si="4"/>
        <v>0.7</v>
      </c>
      <c r="S31" s="1"/>
      <c r="T31" s="15">
        <f t="shared" si="5"/>
        <v>1307898</v>
      </c>
      <c r="U31" s="15"/>
      <c r="V31" s="15">
        <v>1354688</v>
      </c>
      <c r="W31" s="1"/>
      <c r="X31" s="16">
        <f t="shared" si="6"/>
        <v>-46790</v>
      </c>
      <c r="Y31" s="1"/>
      <c r="Z31" s="48">
        <f t="shared" si="7"/>
        <v>-3.4539318278452309E-2</v>
      </c>
      <c r="AA31" s="15">
        <f t="shared" si="8"/>
        <v>1307898</v>
      </c>
      <c r="AB31" s="1"/>
      <c r="AC31" s="15">
        <v>228645</v>
      </c>
      <c r="AD31" s="1"/>
      <c r="AE31" s="2">
        <f t="shared" si="9"/>
        <v>275435</v>
      </c>
      <c r="AF31" s="1"/>
    </row>
    <row r="32" spans="1:32" s="21" customFormat="1" x14ac:dyDescent="0.2">
      <c r="A32" s="1" t="s">
        <v>33</v>
      </c>
      <c r="B32" s="1"/>
      <c r="C32" s="20">
        <v>1939207.1100000003</v>
      </c>
      <c r="D32" s="2">
        <f t="shared" si="0"/>
        <v>1939207</v>
      </c>
      <c r="E32" s="2"/>
      <c r="F32" s="2">
        <v>681060</v>
      </c>
      <c r="G32" s="2"/>
      <c r="H32" s="19">
        <v>4065.8</v>
      </c>
      <c r="I32" s="2"/>
      <c r="J32" s="19">
        <f t="shared" si="1"/>
        <v>167.51</v>
      </c>
      <c r="K32" s="2"/>
      <c r="L32" s="19">
        <f t="shared" si="2"/>
        <v>2.85</v>
      </c>
      <c r="M32" s="2"/>
      <c r="N32" s="2">
        <f t="shared" si="3"/>
        <v>2556957</v>
      </c>
      <c r="O32" s="2"/>
      <c r="P32" s="18" t="s">
        <v>98</v>
      </c>
      <c r="Q32" s="1"/>
      <c r="R32" s="17">
        <f t="shared" si="4"/>
        <v>0.7</v>
      </c>
      <c r="S32" s="1"/>
      <c r="T32" s="15">
        <f t="shared" si="5"/>
        <v>1789870</v>
      </c>
      <c r="U32" s="15"/>
      <c r="V32" s="15">
        <v>1853904</v>
      </c>
      <c r="W32" s="1"/>
      <c r="X32" s="16">
        <f t="shared" si="6"/>
        <v>-64034</v>
      </c>
      <c r="Y32" s="1"/>
      <c r="Z32" s="48">
        <f t="shared" si="7"/>
        <v>-3.4540084060447576E-2</v>
      </c>
      <c r="AA32" s="15">
        <f t="shared" si="8"/>
        <v>1789870</v>
      </c>
      <c r="AB32" s="1"/>
      <c r="AC32" s="15">
        <v>188146</v>
      </c>
      <c r="AD32" s="1"/>
      <c r="AE32" s="2">
        <f t="shared" si="9"/>
        <v>252180</v>
      </c>
      <c r="AF32" s="1"/>
    </row>
    <row r="33" spans="1:32" s="21" customFormat="1" x14ac:dyDescent="0.2">
      <c r="A33" s="1" t="s">
        <v>40</v>
      </c>
      <c r="B33" s="1"/>
      <c r="C33" s="20">
        <v>6343025.1199999992</v>
      </c>
      <c r="D33" s="2">
        <f t="shared" si="0"/>
        <v>6343025</v>
      </c>
      <c r="E33" s="2"/>
      <c r="F33" s="2">
        <v>1102743</v>
      </c>
      <c r="G33" s="2"/>
      <c r="H33" s="19">
        <v>9017.0400000000009</v>
      </c>
      <c r="I33" s="2"/>
      <c r="J33" s="19">
        <f t="shared" si="1"/>
        <v>122.3</v>
      </c>
      <c r="K33" s="2"/>
      <c r="L33" s="19">
        <f t="shared" si="2"/>
        <v>5.75</v>
      </c>
      <c r="M33" s="2"/>
      <c r="N33" s="2">
        <f t="shared" si="3"/>
        <v>5670762</v>
      </c>
      <c r="O33" s="2"/>
      <c r="P33" s="18" t="s">
        <v>92</v>
      </c>
      <c r="Q33" s="1"/>
      <c r="R33" s="17">
        <f t="shared" si="4"/>
        <v>0.7</v>
      </c>
      <c r="S33" s="1"/>
      <c r="T33" s="15">
        <f t="shared" si="5"/>
        <v>3969533</v>
      </c>
      <c r="U33" s="15"/>
      <c r="V33" s="15">
        <v>4081452</v>
      </c>
      <c r="W33" s="1"/>
      <c r="X33" s="16">
        <f t="shared" si="6"/>
        <v>-111919</v>
      </c>
      <c r="Y33" s="1"/>
      <c r="Z33" s="48">
        <f t="shared" si="7"/>
        <v>-2.7421368669777325E-2</v>
      </c>
      <c r="AA33" s="15">
        <f t="shared" si="8"/>
        <v>3969533</v>
      </c>
      <c r="AB33" s="1"/>
      <c r="AC33" s="15">
        <v>-37395</v>
      </c>
      <c r="AD33" s="1"/>
      <c r="AE33" s="2">
        <f t="shared" si="9"/>
        <v>74524</v>
      </c>
      <c r="AF33" s="1"/>
    </row>
    <row r="34" spans="1:32" s="21" customFormat="1" x14ac:dyDescent="0.2">
      <c r="A34" s="1" t="s">
        <v>13</v>
      </c>
      <c r="B34" s="1"/>
      <c r="C34" s="20">
        <v>1330002.98</v>
      </c>
      <c r="D34" s="2">
        <f t="shared" si="0"/>
        <v>1330003</v>
      </c>
      <c r="E34" s="2"/>
      <c r="F34" s="2">
        <v>475376</v>
      </c>
      <c r="G34" s="2"/>
      <c r="H34" s="19">
        <v>2399.7199999999998</v>
      </c>
      <c r="I34" s="2"/>
      <c r="J34" s="19">
        <f t="shared" si="1"/>
        <v>198.1</v>
      </c>
      <c r="K34" s="2"/>
      <c r="L34" s="19">
        <f t="shared" si="2"/>
        <v>2.8</v>
      </c>
      <c r="M34" s="2"/>
      <c r="N34" s="2">
        <f t="shared" si="3"/>
        <v>1509170</v>
      </c>
      <c r="O34" s="2"/>
      <c r="P34" s="18" t="s">
        <v>95</v>
      </c>
      <c r="Q34" s="1"/>
      <c r="R34" s="17">
        <f t="shared" si="4"/>
        <v>0.7</v>
      </c>
      <c r="S34" s="1"/>
      <c r="T34" s="15">
        <f t="shared" si="5"/>
        <v>1056419</v>
      </c>
      <c r="U34" s="15"/>
      <c r="V34" s="15">
        <v>1090337</v>
      </c>
      <c r="W34" s="1"/>
      <c r="X34" s="16">
        <f t="shared" si="6"/>
        <v>-33918</v>
      </c>
      <c r="Y34" s="1"/>
      <c r="Z34" s="48">
        <f t="shared" si="7"/>
        <v>-3.1107813455839801E-2</v>
      </c>
      <c r="AA34" s="15">
        <f t="shared" si="8"/>
        <v>1056419</v>
      </c>
      <c r="AB34" s="1"/>
      <c r="AC34" s="15">
        <v>136799</v>
      </c>
      <c r="AD34" s="1"/>
      <c r="AE34" s="2">
        <f t="shared" si="9"/>
        <v>170717</v>
      </c>
      <c r="AF34" s="1"/>
    </row>
    <row r="35" spans="1:32" s="21" customFormat="1" ht="18" customHeight="1" x14ac:dyDescent="0.2">
      <c r="A35" s="1" t="s">
        <v>31</v>
      </c>
      <c r="B35" s="1"/>
      <c r="C35" s="20">
        <v>5457857.6900000004</v>
      </c>
      <c r="D35" s="2">
        <f t="shared" si="0"/>
        <v>5457858</v>
      </c>
      <c r="E35" s="2"/>
      <c r="F35" s="2">
        <v>1399167</v>
      </c>
      <c r="G35" s="2"/>
      <c r="H35" s="19">
        <v>8830.41</v>
      </c>
      <c r="I35" s="2"/>
      <c r="J35" s="19">
        <f t="shared" si="1"/>
        <v>158.44999999999999</v>
      </c>
      <c r="K35" s="2"/>
      <c r="L35" s="19">
        <f t="shared" si="2"/>
        <v>3.9</v>
      </c>
      <c r="M35" s="2"/>
      <c r="N35" s="2">
        <f t="shared" si="3"/>
        <v>5553392</v>
      </c>
      <c r="O35" s="2"/>
      <c r="P35" s="18" t="s">
        <v>92</v>
      </c>
      <c r="Q35" s="1"/>
      <c r="R35" s="17">
        <f t="shared" si="4"/>
        <v>0.7</v>
      </c>
      <c r="S35" s="1"/>
      <c r="T35" s="15">
        <f t="shared" si="5"/>
        <v>3887374</v>
      </c>
      <c r="U35" s="15"/>
      <c r="V35" s="15">
        <v>4026447</v>
      </c>
      <c r="W35" s="1"/>
      <c r="X35" s="16">
        <f t="shared" si="6"/>
        <v>-139073</v>
      </c>
      <c r="Y35" s="1"/>
      <c r="Z35" s="48">
        <f t="shared" si="7"/>
        <v>-3.4539880942180537E-2</v>
      </c>
      <c r="AA35" s="15">
        <f t="shared" si="8"/>
        <v>3887374</v>
      </c>
      <c r="AB35" s="1"/>
      <c r="AC35" s="15">
        <v>258748</v>
      </c>
      <c r="AD35" s="1"/>
      <c r="AE35" s="2">
        <f t="shared" si="9"/>
        <v>397821</v>
      </c>
      <c r="AF35" s="1"/>
    </row>
    <row r="36" spans="1:32" x14ac:dyDescent="0.2">
      <c r="A36" s="1" t="s">
        <v>9</v>
      </c>
      <c r="C36" s="20">
        <v>4105396.74</v>
      </c>
      <c r="D36" s="2">
        <f t="shared" si="0"/>
        <v>4105397</v>
      </c>
      <c r="E36" s="2"/>
      <c r="F36" s="2">
        <v>901412</v>
      </c>
      <c r="G36" s="2"/>
      <c r="H36" s="19">
        <v>6715.15</v>
      </c>
      <c r="I36" s="2"/>
      <c r="J36" s="19">
        <f t="shared" si="1"/>
        <v>134.24</v>
      </c>
      <c r="K36" s="2"/>
      <c r="L36" s="19">
        <f t="shared" si="2"/>
        <v>4.55</v>
      </c>
      <c r="M36" s="2"/>
      <c r="N36" s="2">
        <f t="shared" si="3"/>
        <v>4223118</v>
      </c>
      <c r="O36" s="2"/>
      <c r="P36" s="18" t="s">
        <v>95</v>
      </c>
      <c r="R36" s="17">
        <f t="shared" si="4"/>
        <v>0.7</v>
      </c>
      <c r="T36" s="15">
        <f t="shared" si="5"/>
        <v>2956183</v>
      </c>
      <c r="U36" s="15"/>
      <c r="V36" s="15">
        <v>3061941</v>
      </c>
      <c r="X36" s="16">
        <f t="shared" si="6"/>
        <v>-105758</v>
      </c>
      <c r="Z36" s="48">
        <f t="shared" si="7"/>
        <v>-3.4539529011172979E-2</v>
      </c>
      <c r="AA36" s="15">
        <f t="shared" si="8"/>
        <v>2956183</v>
      </c>
      <c r="AC36" s="15">
        <v>201367</v>
      </c>
      <c r="AE36" s="2">
        <f t="shared" si="9"/>
        <v>307125</v>
      </c>
    </row>
    <row r="37" spans="1:32" s="21" customFormat="1" x14ac:dyDescent="0.2">
      <c r="A37" s="1" t="s">
        <v>34</v>
      </c>
      <c r="B37" s="1"/>
      <c r="C37" s="20">
        <v>2901210.8800000004</v>
      </c>
      <c r="D37" s="2">
        <f t="shared" si="0"/>
        <v>2901211</v>
      </c>
      <c r="E37" s="2"/>
      <c r="F37" s="2">
        <v>699984</v>
      </c>
      <c r="G37" s="2"/>
      <c r="H37" s="19">
        <v>4597.13</v>
      </c>
      <c r="I37" s="2"/>
      <c r="J37" s="19">
        <f t="shared" si="1"/>
        <v>152.27000000000001</v>
      </c>
      <c r="K37" s="2"/>
      <c r="L37" s="19">
        <f t="shared" si="2"/>
        <v>4.1399999999999997</v>
      </c>
      <c r="M37" s="2"/>
      <c r="N37" s="2">
        <f t="shared" si="3"/>
        <v>2891107</v>
      </c>
      <c r="O37" s="2"/>
      <c r="P37" s="18" t="s">
        <v>95</v>
      </c>
      <c r="Q37" s="1"/>
      <c r="R37" s="17">
        <f t="shared" si="4"/>
        <v>0.7</v>
      </c>
      <c r="S37" s="1"/>
      <c r="T37" s="15">
        <f t="shared" si="5"/>
        <v>2023775</v>
      </c>
      <c r="U37" s="15"/>
      <c r="V37" s="15">
        <v>2096176</v>
      </c>
      <c r="W37" s="1"/>
      <c r="X37" s="16">
        <f t="shared" si="6"/>
        <v>-72401</v>
      </c>
      <c r="Y37" s="1"/>
      <c r="Z37" s="48">
        <f t="shared" si="7"/>
        <v>-3.4539561563532835E-2</v>
      </c>
      <c r="AA37" s="15">
        <f t="shared" si="8"/>
        <v>2023775</v>
      </c>
      <c r="AB37" s="1"/>
      <c r="AC37" s="15">
        <v>-7951</v>
      </c>
      <c r="AD37" s="1"/>
      <c r="AE37" s="2">
        <f t="shared" si="9"/>
        <v>64450</v>
      </c>
      <c r="AF37" s="1"/>
    </row>
    <row r="38" spans="1:32" x14ac:dyDescent="0.2">
      <c r="A38" s="1" t="s">
        <v>42</v>
      </c>
      <c r="C38" s="20">
        <v>6203116.5099999988</v>
      </c>
      <c r="D38" s="2">
        <f t="shared" si="0"/>
        <v>6203117</v>
      </c>
      <c r="E38" s="2"/>
      <c r="F38" s="2">
        <v>1716509</v>
      </c>
      <c r="G38" s="2"/>
      <c r="H38" s="19">
        <v>10728.800000000001</v>
      </c>
      <c r="I38" s="2"/>
      <c r="J38" s="19">
        <f t="shared" si="1"/>
        <v>159.99</v>
      </c>
      <c r="K38" s="2"/>
      <c r="L38" s="19">
        <f t="shared" si="2"/>
        <v>3.61</v>
      </c>
      <c r="M38" s="2"/>
      <c r="N38" s="2">
        <f t="shared" si="3"/>
        <v>6747278</v>
      </c>
      <c r="O38" s="2"/>
      <c r="P38" s="18" t="s">
        <v>92</v>
      </c>
      <c r="R38" s="17">
        <f t="shared" si="4"/>
        <v>0.7</v>
      </c>
      <c r="T38" s="15">
        <f t="shared" si="5"/>
        <v>4723095</v>
      </c>
      <c r="U38" s="15"/>
      <c r="V38" s="15">
        <v>4903009</v>
      </c>
      <c r="X38" s="16">
        <f t="shared" si="6"/>
        <v>-179914</v>
      </c>
      <c r="Z38" s="48">
        <f t="shared" si="7"/>
        <v>-3.6694609371510437E-2</v>
      </c>
      <c r="AA38" s="15">
        <f t="shared" si="8"/>
        <v>4723095</v>
      </c>
      <c r="AC38" s="15">
        <v>116155</v>
      </c>
      <c r="AE38" s="2">
        <f t="shared" si="9"/>
        <v>296069</v>
      </c>
    </row>
    <row r="39" spans="1:32" x14ac:dyDescent="0.2">
      <c r="A39" s="1" t="s">
        <v>41</v>
      </c>
      <c r="C39" s="20">
        <v>3116126.7999999984</v>
      </c>
      <c r="D39" s="2">
        <f t="shared" si="0"/>
        <v>3116127</v>
      </c>
      <c r="E39" s="2"/>
      <c r="F39" s="2">
        <v>583966</v>
      </c>
      <c r="G39" s="2"/>
      <c r="H39" s="19">
        <v>4573.6499999999996</v>
      </c>
      <c r="I39" s="2"/>
      <c r="J39" s="19">
        <f t="shared" si="1"/>
        <v>127.68</v>
      </c>
      <c r="K39" s="2"/>
      <c r="L39" s="19">
        <f t="shared" si="2"/>
        <v>5.34</v>
      </c>
      <c r="M39" s="2"/>
      <c r="N39" s="2">
        <f t="shared" si="3"/>
        <v>2876341</v>
      </c>
      <c r="O39" s="2"/>
      <c r="P39" s="18" t="s">
        <v>98</v>
      </c>
      <c r="R39" s="17">
        <f t="shared" si="4"/>
        <v>0.7</v>
      </c>
      <c r="T39" s="15">
        <f t="shared" si="5"/>
        <v>2013439</v>
      </c>
      <c r="U39" s="15"/>
      <c r="V39" s="15">
        <v>2109181</v>
      </c>
      <c r="X39" s="16">
        <f t="shared" si="6"/>
        <v>-95742</v>
      </c>
      <c r="Z39" s="48">
        <f t="shared" si="7"/>
        <v>-4.5392974808705369E-2</v>
      </c>
      <c r="AA39" s="15">
        <f t="shared" si="8"/>
        <v>2013439</v>
      </c>
      <c r="AC39" s="15">
        <v>232473</v>
      </c>
      <c r="AE39" s="2">
        <f t="shared" si="9"/>
        <v>328215</v>
      </c>
    </row>
    <row r="40" spans="1:32" ht="18" customHeight="1" x14ac:dyDescent="0.2">
      <c r="A40" s="1" t="s">
        <v>28</v>
      </c>
      <c r="C40" s="20">
        <v>8687317.8900000006</v>
      </c>
      <c r="D40" s="2">
        <f t="shared" si="0"/>
        <v>8687318</v>
      </c>
      <c r="E40" s="2"/>
      <c r="F40" s="2">
        <v>1662999</v>
      </c>
      <c r="G40" s="2"/>
      <c r="H40" s="19">
        <v>11509.34</v>
      </c>
      <c r="I40" s="2"/>
      <c r="J40" s="19">
        <f t="shared" si="1"/>
        <v>144.49</v>
      </c>
      <c r="K40" s="2"/>
      <c r="L40" s="19">
        <f t="shared" si="2"/>
        <v>5.22</v>
      </c>
      <c r="M40" s="2"/>
      <c r="N40" s="2">
        <f t="shared" si="3"/>
        <v>7238155</v>
      </c>
      <c r="O40" s="2"/>
      <c r="P40" s="18" t="s">
        <v>92</v>
      </c>
      <c r="R40" s="17">
        <f t="shared" si="4"/>
        <v>0.7</v>
      </c>
      <c r="T40" s="15">
        <f t="shared" si="5"/>
        <v>5066709</v>
      </c>
      <c r="U40" s="15"/>
      <c r="V40" s="15">
        <v>5247972</v>
      </c>
      <c r="X40" s="16">
        <f t="shared" si="6"/>
        <v>-181263</v>
      </c>
      <c r="Z40" s="48">
        <f t="shared" si="7"/>
        <v>-3.4539627879112161E-2</v>
      </c>
      <c r="AA40" s="15">
        <f t="shared" si="8"/>
        <v>5066709</v>
      </c>
      <c r="AC40" s="15">
        <v>-13135</v>
      </c>
      <c r="AE40" s="2">
        <f t="shared" si="9"/>
        <v>168128</v>
      </c>
    </row>
    <row r="41" spans="1:32" x14ac:dyDescent="0.2">
      <c r="A41" s="1" t="s">
        <v>49</v>
      </c>
      <c r="C41" s="20">
        <v>3757957.4200000004</v>
      </c>
      <c r="D41" s="2">
        <f t="shared" si="0"/>
        <v>3757957</v>
      </c>
      <c r="E41" s="2"/>
      <c r="F41" s="2">
        <v>714970</v>
      </c>
      <c r="G41" s="2"/>
      <c r="H41" s="19">
        <v>6143</v>
      </c>
      <c r="I41" s="2"/>
      <c r="J41" s="19">
        <f t="shared" si="1"/>
        <v>116.39</v>
      </c>
      <c r="K41" s="2"/>
      <c r="L41" s="19">
        <f t="shared" si="2"/>
        <v>5.26</v>
      </c>
      <c r="M41" s="2"/>
      <c r="N41" s="2">
        <f t="shared" si="3"/>
        <v>3863296</v>
      </c>
      <c r="O41" s="2"/>
      <c r="P41" s="18" t="s">
        <v>98</v>
      </c>
      <c r="R41" s="17">
        <f t="shared" si="4"/>
        <v>0.7</v>
      </c>
      <c r="T41" s="15">
        <f t="shared" si="5"/>
        <v>2704307</v>
      </c>
      <c r="U41" s="15"/>
      <c r="V41" s="15">
        <v>2801055</v>
      </c>
      <c r="X41" s="16">
        <f t="shared" si="6"/>
        <v>-96748</v>
      </c>
      <c r="Z41" s="48">
        <f t="shared" si="7"/>
        <v>-3.4539843023432243E-2</v>
      </c>
      <c r="AA41" s="15">
        <f t="shared" si="8"/>
        <v>2704307</v>
      </c>
      <c r="AC41" s="15">
        <v>169947</v>
      </c>
      <c r="AE41" s="2">
        <f t="shared" si="9"/>
        <v>266695</v>
      </c>
    </row>
    <row r="42" spans="1:32" x14ac:dyDescent="0.2">
      <c r="A42" s="1" t="s">
        <v>54</v>
      </c>
      <c r="C42" s="20">
        <v>2196843.09</v>
      </c>
      <c r="D42" s="2">
        <f t="shared" ref="D42:D64" si="10">ROUND(C42,0)</f>
        <v>2196843</v>
      </c>
      <c r="E42" s="2"/>
      <c r="F42" s="2">
        <v>649200</v>
      </c>
      <c r="G42" s="2"/>
      <c r="H42" s="19">
        <v>2829.02</v>
      </c>
      <c r="I42" s="2"/>
      <c r="J42" s="19">
        <f t="shared" ref="J42:J64" si="11">ROUND(F42/H42,2)</f>
        <v>229.48</v>
      </c>
      <c r="K42" s="2"/>
      <c r="L42" s="19">
        <f t="shared" ref="L42:L64" si="12">ROUND(D42/F42,2)</f>
        <v>3.38</v>
      </c>
      <c r="M42" s="2"/>
      <c r="N42" s="2">
        <f t="shared" ref="N42:N64" si="13">ROUND(J$65*L$65*H42,0)</f>
        <v>1779154</v>
      </c>
      <c r="O42" s="2"/>
      <c r="P42" s="18" t="s">
        <v>92</v>
      </c>
      <c r="R42" s="17">
        <f t="shared" ref="R42:R64" si="14">IF(P42="Sparse",T$1,IF(P42="Low",T$2,IF(P42="Medium",T$3,IF(P42="High",T$4))))</f>
        <v>0.7</v>
      </c>
      <c r="T42" s="15">
        <f t="shared" ref="T42:T64" si="15">ROUND(N42*R42,0)</f>
        <v>1245408</v>
      </c>
      <c r="U42" s="15"/>
      <c r="V42" s="15">
        <v>1289963</v>
      </c>
      <c r="X42" s="16">
        <f t="shared" ref="X42:X64" si="16">T42-V42</f>
        <v>-44555</v>
      </c>
      <c r="Z42" s="48">
        <f t="shared" ref="Z42:Z65" si="17">X42/V42</f>
        <v>-3.4539750364932946E-2</v>
      </c>
      <c r="AA42" s="15">
        <f t="shared" si="8"/>
        <v>1245408</v>
      </c>
      <c r="AC42" s="15">
        <v>41636</v>
      </c>
      <c r="AE42" s="2">
        <f t="shared" si="9"/>
        <v>86191</v>
      </c>
    </row>
    <row r="43" spans="1:32" s="21" customFormat="1" x14ac:dyDescent="0.2">
      <c r="A43" s="1" t="s">
        <v>44</v>
      </c>
      <c r="B43" s="1"/>
      <c r="C43" s="20">
        <v>2625125.2999999998</v>
      </c>
      <c r="D43" s="2">
        <f t="shared" si="10"/>
        <v>2625125</v>
      </c>
      <c r="E43" s="2"/>
      <c r="F43" s="2">
        <v>727025</v>
      </c>
      <c r="G43" s="2"/>
      <c r="H43" s="19">
        <v>3989.5</v>
      </c>
      <c r="I43" s="2"/>
      <c r="J43" s="19">
        <f t="shared" si="11"/>
        <v>182.23</v>
      </c>
      <c r="K43" s="2"/>
      <c r="L43" s="19">
        <f t="shared" si="12"/>
        <v>3.61</v>
      </c>
      <c r="M43" s="2"/>
      <c r="N43" s="2">
        <f t="shared" si="13"/>
        <v>2508973</v>
      </c>
      <c r="O43" s="2"/>
      <c r="P43" s="18" t="s">
        <v>92</v>
      </c>
      <c r="Q43" s="1"/>
      <c r="R43" s="17">
        <f t="shared" si="14"/>
        <v>0.7</v>
      </c>
      <c r="S43" s="1"/>
      <c r="T43" s="15">
        <f t="shared" si="15"/>
        <v>1756281</v>
      </c>
      <c r="U43" s="15"/>
      <c r="V43" s="15">
        <v>1819113</v>
      </c>
      <c r="W43" s="1"/>
      <c r="X43" s="16">
        <f t="shared" si="16"/>
        <v>-62832</v>
      </c>
      <c r="Y43" s="1"/>
      <c r="Z43" s="48">
        <f t="shared" si="17"/>
        <v>-3.4539910384896379E-2</v>
      </c>
      <c r="AA43" s="15">
        <f t="shared" si="8"/>
        <v>1756281</v>
      </c>
      <c r="AB43" s="1"/>
      <c r="AC43" s="15">
        <v>218027</v>
      </c>
      <c r="AD43" s="1"/>
      <c r="AE43" s="2">
        <f t="shared" si="9"/>
        <v>280859</v>
      </c>
      <c r="AF43" s="1"/>
    </row>
    <row r="44" spans="1:32" x14ac:dyDescent="0.2">
      <c r="A44" s="1" t="s">
        <v>8</v>
      </c>
      <c r="C44" s="20">
        <v>752121.25000000012</v>
      </c>
      <c r="D44" s="2">
        <f t="shared" si="10"/>
        <v>752121</v>
      </c>
      <c r="E44" s="2"/>
      <c r="F44" s="2">
        <v>292665</v>
      </c>
      <c r="G44" s="2"/>
      <c r="H44" s="19">
        <v>1400</v>
      </c>
      <c r="I44" s="2"/>
      <c r="J44" s="19">
        <f t="shared" si="11"/>
        <v>209.05</v>
      </c>
      <c r="K44" s="2"/>
      <c r="L44" s="19">
        <f t="shared" si="12"/>
        <v>2.57</v>
      </c>
      <c r="M44" s="2"/>
      <c r="N44" s="2">
        <f t="shared" si="13"/>
        <v>880452</v>
      </c>
      <c r="O44" s="2"/>
      <c r="P44" s="18" t="s">
        <v>101</v>
      </c>
      <c r="R44" s="17">
        <f t="shared" si="14"/>
        <v>0.7</v>
      </c>
      <c r="T44" s="15">
        <f t="shared" si="15"/>
        <v>616316</v>
      </c>
      <c r="U44" s="15"/>
      <c r="V44" s="15">
        <v>638365</v>
      </c>
      <c r="X44" s="16">
        <f t="shared" si="16"/>
        <v>-22049</v>
      </c>
      <c r="Z44" s="48">
        <f t="shared" si="17"/>
        <v>-3.4539800897605603E-2</v>
      </c>
      <c r="AA44" s="15">
        <f t="shared" si="8"/>
        <v>616316</v>
      </c>
      <c r="AC44" s="15">
        <v>-28845</v>
      </c>
      <c r="AE44" s="2">
        <f t="shared" si="9"/>
        <v>-6796</v>
      </c>
    </row>
    <row r="45" spans="1:32" ht="18" customHeight="1" x14ac:dyDescent="0.2">
      <c r="A45" s="1" t="s">
        <v>15</v>
      </c>
      <c r="C45" s="20">
        <v>864280.4800000001</v>
      </c>
      <c r="D45" s="2">
        <f t="shared" si="10"/>
        <v>864280</v>
      </c>
      <c r="E45" s="2"/>
      <c r="F45" s="2">
        <v>314271</v>
      </c>
      <c r="G45" s="2"/>
      <c r="H45" s="19">
        <v>2086.08</v>
      </c>
      <c r="I45" s="2"/>
      <c r="J45" s="19">
        <f t="shared" si="11"/>
        <v>150.65</v>
      </c>
      <c r="K45" s="2"/>
      <c r="L45" s="19">
        <f t="shared" si="12"/>
        <v>2.75</v>
      </c>
      <c r="M45" s="2"/>
      <c r="N45" s="2">
        <f t="shared" si="13"/>
        <v>1311923</v>
      </c>
      <c r="O45" s="2"/>
      <c r="P45" s="18" t="s">
        <v>101</v>
      </c>
      <c r="R45" s="17">
        <f t="shared" si="14"/>
        <v>0.7</v>
      </c>
      <c r="T45" s="15">
        <f t="shared" si="15"/>
        <v>918346</v>
      </c>
      <c r="U45" s="15"/>
      <c r="V45" s="15">
        <v>927490</v>
      </c>
      <c r="X45" s="16">
        <f t="shared" si="16"/>
        <v>-9144</v>
      </c>
      <c r="Z45" s="48">
        <f t="shared" si="17"/>
        <v>-9.8588664028722676E-3</v>
      </c>
      <c r="AA45" s="15">
        <f t="shared" si="8"/>
        <v>918346</v>
      </c>
      <c r="AC45" s="15">
        <v>196480</v>
      </c>
      <c r="AE45" s="2">
        <f t="shared" si="9"/>
        <v>205624</v>
      </c>
    </row>
    <row r="46" spans="1:32" x14ac:dyDescent="0.2">
      <c r="A46" s="1" t="s">
        <v>14</v>
      </c>
      <c r="C46" s="20">
        <v>635179.70000000007</v>
      </c>
      <c r="D46" s="2">
        <f t="shared" si="10"/>
        <v>635180</v>
      </c>
      <c r="E46" s="2"/>
      <c r="F46" s="2">
        <v>287548</v>
      </c>
      <c r="G46" s="2"/>
      <c r="H46" s="19">
        <v>1486</v>
      </c>
      <c r="I46" s="2"/>
      <c r="J46" s="19">
        <f t="shared" si="11"/>
        <v>193.5</v>
      </c>
      <c r="K46" s="2"/>
      <c r="L46" s="19">
        <f t="shared" si="12"/>
        <v>2.21</v>
      </c>
      <c r="M46" s="2"/>
      <c r="N46" s="2">
        <f t="shared" si="13"/>
        <v>934536</v>
      </c>
      <c r="O46" s="2"/>
      <c r="P46" s="18" t="s">
        <v>101</v>
      </c>
      <c r="R46" s="17">
        <f t="shared" si="14"/>
        <v>0.7</v>
      </c>
      <c r="T46" s="15">
        <f t="shared" si="15"/>
        <v>654175</v>
      </c>
      <c r="U46" s="15"/>
      <c r="V46" s="15">
        <v>677579</v>
      </c>
      <c r="X46" s="16">
        <f t="shared" si="16"/>
        <v>-23404</v>
      </c>
      <c r="Z46" s="48">
        <f t="shared" si="17"/>
        <v>-3.4540621831550267E-2</v>
      </c>
      <c r="AA46" s="15">
        <f t="shared" si="8"/>
        <v>654175</v>
      </c>
      <c r="AC46" s="15">
        <v>69994</v>
      </c>
      <c r="AE46" s="2">
        <f t="shared" si="9"/>
        <v>93398</v>
      </c>
    </row>
    <row r="47" spans="1:32" x14ac:dyDescent="0.2">
      <c r="A47" s="1" t="s">
        <v>5</v>
      </c>
      <c r="C47" s="20">
        <v>6101511.0599999996</v>
      </c>
      <c r="D47" s="2">
        <f t="shared" si="10"/>
        <v>6101511</v>
      </c>
      <c r="E47" s="2"/>
      <c r="F47" s="2">
        <v>1989234</v>
      </c>
      <c r="G47" s="2"/>
      <c r="H47" s="19">
        <v>12351.15</v>
      </c>
      <c r="I47" s="2"/>
      <c r="J47" s="19">
        <f t="shared" si="11"/>
        <v>161.06</v>
      </c>
      <c r="K47" s="2"/>
      <c r="L47" s="19">
        <f t="shared" si="12"/>
        <v>3.07</v>
      </c>
      <c r="M47" s="2"/>
      <c r="N47" s="2">
        <f t="shared" si="13"/>
        <v>7767564</v>
      </c>
      <c r="O47" s="2"/>
      <c r="P47" s="18" t="s">
        <v>92</v>
      </c>
      <c r="R47" s="17">
        <f t="shared" si="14"/>
        <v>0.7</v>
      </c>
      <c r="T47" s="15">
        <f t="shared" si="15"/>
        <v>5437295</v>
      </c>
      <c r="U47" s="15"/>
      <c r="V47" s="15">
        <v>5631817</v>
      </c>
      <c r="X47" s="16">
        <f t="shared" si="16"/>
        <v>-194522</v>
      </c>
      <c r="Z47" s="48">
        <f t="shared" si="17"/>
        <v>-3.4539829685517123E-2</v>
      </c>
      <c r="AA47" s="15">
        <f t="shared" si="8"/>
        <v>5437295</v>
      </c>
      <c r="AC47" s="15">
        <v>197671</v>
      </c>
      <c r="AE47" s="2">
        <f t="shared" si="9"/>
        <v>392193</v>
      </c>
    </row>
    <row r="48" spans="1:32" s="21" customFormat="1" x14ac:dyDescent="0.2">
      <c r="A48" s="1" t="s">
        <v>17</v>
      </c>
      <c r="B48" s="1"/>
      <c r="C48" s="20">
        <v>2567511.1999999993</v>
      </c>
      <c r="D48" s="2">
        <f t="shared" si="10"/>
        <v>2567511</v>
      </c>
      <c r="E48" s="2"/>
      <c r="F48" s="2">
        <v>723303</v>
      </c>
      <c r="G48" s="2"/>
      <c r="H48" s="19">
        <v>3940.18</v>
      </c>
      <c r="I48" s="2"/>
      <c r="J48" s="19">
        <f t="shared" si="11"/>
        <v>183.57</v>
      </c>
      <c r="K48" s="2"/>
      <c r="L48" s="19">
        <f t="shared" si="12"/>
        <v>3.55</v>
      </c>
      <c r="M48" s="2"/>
      <c r="N48" s="2">
        <f t="shared" si="13"/>
        <v>2477956</v>
      </c>
      <c r="O48" s="2"/>
      <c r="P48" s="18" t="s">
        <v>101</v>
      </c>
      <c r="Q48" s="1"/>
      <c r="R48" s="17">
        <f t="shared" si="14"/>
        <v>0.7</v>
      </c>
      <c r="S48" s="1"/>
      <c r="T48" s="15">
        <f t="shared" si="15"/>
        <v>1734569</v>
      </c>
      <c r="U48" s="15"/>
      <c r="V48" s="15">
        <v>1796624</v>
      </c>
      <c r="W48" s="1"/>
      <c r="X48" s="16">
        <f t="shared" si="16"/>
        <v>-62055</v>
      </c>
      <c r="Y48" s="1"/>
      <c r="Z48" s="48">
        <f t="shared" si="17"/>
        <v>-3.4539781278664874E-2</v>
      </c>
      <c r="AA48" s="15">
        <f t="shared" si="8"/>
        <v>1734569</v>
      </c>
      <c r="AB48" s="1"/>
      <c r="AC48" s="15">
        <v>283665</v>
      </c>
      <c r="AD48" s="1"/>
      <c r="AE48" s="2">
        <f t="shared" si="9"/>
        <v>345720</v>
      </c>
      <c r="AF48" s="1"/>
    </row>
    <row r="49" spans="1:32" s="21" customFormat="1" x14ac:dyDescent="0.2">
      <c r="A49" s="1" t="s">
        <v>7</v>
      </c>
      <c r="B49" s="1"/>
      <c r="C49" s="20">
        <v>4406716.830000001</v>
      </c>
      <c r="D49" s="2">
        <f t="shared" si="10"/>
        <v>4406717</v>
      </c>
      <c r="E49" s="2"/>
      <c r="F49" s="2">
        <v>561365</v>
      </c>
      <c r="G49" s="2"/>
      <c r="H49" s="19">
        <v>2474.02</v>
      </c>
      <c r="I49" s="2"/>
      <c r="J49" s="19">
        <f t="shared" si="11"/>
        <v>226.9</v>
      </c>
      <c r="K49" s="2"/>
      <c r="L49" s="19">
        <f t="shared" si="12"/>
        <v>7.85</v>
      </c>
      <c r="M49" s="2"/>
      <c r="N49" s="2">
        <f t="shared" si="13"/>
        <v>1555896</v>
      </c>
      <c r="O49" s="2"/>
      <c r="P49" s="18" t="s">
        <v>98</v>
      </c>
      <c r="Q49" s="1"/>
      <c r="R49" s="17">
        <f t="shared" si="14"/>
        <v>0.7</v>
      </c>
      <c r="S49" s="1"/>
      <c r="T49" s="15">
        <f t="shared" si="15"/>
        <v>1089127</v>
      </c>
      <c r="U49" s="15"/>
      <c r="V49" s="15">
        <v>1120112</v>
      </c>
      <c r="W49" s="1"/>
      <c r="X49" s="16">
        <f t="shared" si="16"/>
        <v>-30985</v>
      </c>
      <c r="Y49" s="1"/>
      <c r="Z49" s="48">
        <f t="shared" si="17"/>
        <v>-2.7662412330195552E-2</v>
      </c>
      <c r="AA49" s="15">
        <f t="shared" si="8"/>
        <v>1089127</v>
      </c>
      <c r="AB49" s="1"/>
      <c r="AC49" s="15">
        <v>-28673</v>
      </c>
      <c r="AD49" s="1"/>
      <c r="AE49" s="2">
        <f t="shared" si="9"/>
        <v>2312</v>
      </c>
      <c r="AF49" s="1"/>
    </row>
    <row r="50" spans="1:32" s="21" customFormat="1" ht="18" customHeight="1" x14ac:dyDescent="0.2">
      <c r="A50" s="1" t="s">
        <v>22</v>
      </c>
      <c r="B50" s="1"/>
      <c r="C50" s="20">
        <v>1149242.3799999999</v>
      </c>
      <c r="D50" s="2">
        <f t="shared" si="10"/>
        <v>1149242</v>
      </c>
      <c r="E50" s="2"/>
      <c r="F50" s="2">
        <v>226242</v>
      </c>
      <c r="G50" s="2"/>
      <c r="H50" s="19">
        <v>1400</v>
      </c>
      <c r="I50" s="2"/>
      <c r="J50" s="19">
        <f t="shared" si="11"/>
        <v>161.6</v>
      </c>
      <c r="K50" s="2"/>
      <c r="L50" s="19">
        <f t="shared" si="12"/>
        <v>5.08</v>
      </c>
      <c r="M50" s="2"/>
      <c r="N50" s="2">
        <f t="shared" si="13"/>
        <v>880452</v>
      </c>
      <c r="O50" s="2"/>
      <c r="P50" s="18" t="s">
        <v>98</v>
      </c>
      <c r="Q50" s="1"/>
      <c r="R50" s="17">
        <f t="shared" si="14"/>
        <v>0.7</v>
      </c>
      <c r="S50" s="1"/>
      <c r="T50" s="15">
        <f t="shared" si="15"/>
        <v>616316</v>
      </c>
      <c r="U50" s="15"/>
      <c r="V50" s="15">
        <v>679631</v>
      </c>
      <c r="W50" s="1"/>
      <c r="X50" s="16">
        <f t="shared" si="16"/>
        <v>-63315</v>
      </c>
      <c r="Y50" s="1"/>
      <c r="Z50" s="48">
        <f t="shared" si="17"/>
        <v>-9.3160847577582542E-2</v>
      </c>
      <c r="AA50" s="15">
        <f t="shared" si="8"/>
        <v>616316</v>
      </c>
      <c r="AB50" s="1"/>
      <c r="AC50" s="15">
        <v>25343</v>
      </c>
      <c r="AD50" s="1"/>
      <c r="AE50" s="2">
        <f t="shared" si="9"/>
        <v>88658</v>
      </c>
      <c r="AF50" s="1"/>
    </row>
    <row r="51" spans="1:32" s="21" customFormat="1" x14ac:dyDescent="0.2">
      <c r="A51" s="1" t="s">
        <v>56</v>
      </c>
      <c r="B51" s="1"/>
      <c r="C51" s="20">
        <v>2985738.3199999989</v>
      </c>
      <c r="D51" s="2">
        <f t="shared" si="10"/>
        <v>2985738</v>
      </c>
      <c r="E51" s="2"/>
      <c r="F51" s="2">
        <v>661492</v>
      </c>
      <c r="G51" s="2"/>
      <c r="H51" s="19">
        <v>3839</v>
      </c>
      <c r="I51" s="2"/>
      <c r="J51" s="19">
        <f t="shared" si="11"/>
        <v>172.31</v>
      </c>
      <c r="K51" s="2"/>
      <c r="L51" s="19">
        <f t="shared" si="12"/>
        <v>4.51</v>
      </c>
      <c r="M51" s="2"/>
      <c r="N51" s="2">
        <f t="shared" si="13"/>
        <v>2414324</v>
      </c>
      <c r="O51" s="2"/>
      <c r="P51" s="18" t="s">
        <v>98</v>
      </c>
      <c r="Q51" s="1"/>
      <c r="R51" s="17">
        <f t="shared" si="14"/>
        <v>0.7</v>
      </c>
      <c r="S51" s="1"/>
      <c r="T51" s="15">
        <f t="shared" si="15"/>
        <v>1690027</v>
      </c>
      <c r="U51" s="15"/>
      <c r="V51" s="15">
        <v>1750489</v>
      </c>
      <c r="W51" s="1"/>
      <c r="X51" s="16">
        <f t="shared" si="16"/>
        <v>-60462</v>
      </c>
      <c r="Y51" s="1"/>
      <c r="Z51" s="48">
        <f t="shared" si="17"/>
        <v>-3.4540062805307546E-2</v>
      </c>
      <c r="AA51" s="15">
        <f t="shared" si="8"/>
        <v>1690027</v>
      </c>
      <c r="AB51" s="1"/>
      <c r="AC51" s="15">
        <v>360667</v>
      </c>
      <c r="AD51" s="1"/>
      <c r="AE51" s="2">
        <f t="shared" si="9"/>
        <v>421129</v>
      </c>
      <c r="AF51" s="1"/>
    </row>
    <row r="52" spans="1:32" x14ac:dyDescent="0.2">
      <c r="A52" s="1" t="s">
        <v>30</v>
      </c>
      <c r="C52" s="20">
        <v>2953171.0900000003</v>
      </c>
      <c r="D52" s="2">
        <f t="shared" si="10"/>
        <v>2953171</v>
      </c>
      <c r="E52" s="2"/>
      <c r="F52" s="2">
        <v>611116</v>
      </c>
      <c r="G52" s="2"/>
      <c r="H52" s="19">
        <v>4098.84</v>
      </c>
      <c r="I52" s="2"/>
      <c r="J52" s="19">
        <f t="shared" si="11"/>
        <v>149.09</v>
      </c>
      <c r="K52" s="2"/>
      <c r="L52" s="19">
        <f t="shared" si="12"/>
        <v>4.83</v>
      </c>
      <c r="M52" s="2"/>
      <c r="N52" s="2">
        <f t="shared" si="13"/>
        <v>2577736</v>
      </c>
      <c r="O52" s="2"/>
      <c r="P52" s="18" t="s">
        <v>95</v>
      </c>
      <c r="R52" s="17">
        <f t="shared" si="14"/>
        <v>0.7</v>
      </c>
      <c r="T52" s="15">
        <f t="shared" si="15"/>
        <v>1804415</v>
      </c>
      <c r="U52" s="15"/>
      <c r="V52" s="15">
        <v>1868969</v>
      </c>
      <c r="X52" s="16">
        <f t="shared" si="16"/>
        <v>-64554</v>
      </c>
      <c r="Z52" s="48">
        <f t="shared" si="17"/>
        <v>-3.4539898735613056E-2</v>
      </c>
      <c r="AA52" s="15">
        <f t="shared" si="8"/>
        <v>1804415</v>
      </c>
      <c r="AC52" s="15">
        <v>127391</v>
      </c>
      <c r="AE52" s="2">
        <f t="shared" si="9"/>
        <v>191945</v>
      </c>
    </row>
    <row r="53" spans="1:32" s="21" customFormat="1" x14ac:dyDescent="0.2">
      <c r="A53" s="1" t="s">
        <v>39</v>
      </c>
      <c r="B53" s="1"/>
      <c r="C53" s="20">
        <v>16042704.879999999</v>
      </c>
      <c r="D53" s="2">
        <f t="shared" si="10"/>
        <v>16042705</v>
      </c>
      <c r="E53" s="2"/>
      <c r="F53" s="2">
        <v>3974389</v>
      </c>
      <c r="G53" s="2"/>
      <c r="H53" s="19">
        <v>25676.63</v>
      </c>
      <c r="I53" s="2"/>
      <c r="J53" s="19">
        <f t="shared" si="11"/>
        <v>154.79</v>
      </c>
      <c r="K53" s="2"/>
      <c r="L53" s="19">
        <f t="shared" si="12"/>
        <v>4.04</v>
      </c>
      <c r="M53" s="2"/>
      <c r="N53" s="2">
        <f t="shared" si="13"/>
        <v>16147879</v>
      </c>
      <c r="O53" s="2"/>
      <c r="P53" s="18" t="s">
        <v>92</v>
      </c>
      <c r="Q53" s="1"/>
      <c r="R53" s="17">
        <f t="shared" si="14"/>
        <v>0.7</v>
      </c>
      <c r="S53" s="1"/>
      <c r="T53" s="15">
        <f t="shared" si="15"/>
        <v>11303515</v>
      </c>
      <c r="U53" s="15"/>
      <c r="V53" s="15">
        <v>11707904</v>
      </c>
      <c r="W53" s="1"/>
      <c r="X53" s="16">
        <f t="shared" si="16"/>
        <v>-404389</v>
      </c>
      <c r="Y53" s="1"/>
      <c r="Z53" s="48">
        <f t="shared" si="17"/>
        <v>-3.4539828819915158E-2</v>
      </c>
      <c r="AA53" s="15">
        <f t="shared" si="8"/>
        <v>11303515</v>
      </c>
      <c r="AB53" s="1"/>
      <c r="AC53" s="15">
        <v>208153</v>
      </c>
      <c r="AD53" s="1"/>
      <c r="AE53" s="2">
        <f t="shared" si="9"/>
        <v>612542</v>
      </c>
      <c r="AF53" s="1"/>
    </row>
    <row r="54" spans="1:32" s="21" customFormat="1" x14ac:dyDescent="0.2">
      <c r="A54" s="1" t="s">
        <v>58</v>
      </c>
      <c r="B54" s="1"/>
      <c r="C54" s="20">
        <v>1049841.1000000001</v>
      </c>
      <c r="D54" s="2">
        <f t="shared" si="10"/>
        <v>1049841</v>
      </c>
      <c r="E54" s="2"/>
      <c r="F54" s="2">
        <v>492886</v>
      </c>
      <c r="G54" s="2"/>
      <c r="H54" s="19">
        <v>2316.73</v>
      </c>
      <c r="I54" s="2"/>
      <c r="J54" s="19">
        <f t="shared" si="11"/>
        <v>212.75</v>
      </c>
      <c r="K54" s="2"/>
      <c r="L54" s="19">
        <f t="shared" si="12"/>
        <v>2.13</v>
      </c>
      <c r="M54" s="2"/>
      <c r="N54" s="2">
        <f t="shared" si="13"/>
        <v>1456978</v>
      </c>
      <c r="O54" s="2"/>
      <c r="P54" s="18" t="s">
        <v>98</v>
      </c>
      <c r="Q54" s="1"/>
      <c r="R54" s="17">
        <f t="shared" si="14"/>
        <v>0.7</v>
      </c>
      <c r="S54" s="1"/>
      <c r="T54" s="15">
        <f t="shared" si="15"/>
        <v>1019885</v>
      </c>
      <c r="U54" s="15"/>
      <c r="V54" s="15">
        <v>1049760</v>
      </c>
      <c r="W54" s="1"/>
      <c r="X54" s="16">
        <f t="shared" si="16"/>
        <v>-29875</v>
      </c>
      <c r="Y54" s="1"/>
      <c r="Z54" s="48">
        <f t="shared" si="17"/>
        <v>-2.8458885840573083E-2</v>
      </c>
      <c r="AA54" s="15">
        <f t="shared" si="8"/>
        <v>1019885</v>
      </c>
      <c r="AB54" s="1"/>
      <c r="AC54" s="15">
        <v>140264</v>
      </c>
      <c r="AD54" s="1"/>
      <c r="AE54" s="2">
        <f t="shared" si="9"/>
        <v>170139</v>
      </c>
      <c r="AF54" s="1"/>
    </row>
    <row r="55" spans="1:32" s="21" customFormat="1" ht="18" customHeight="1" x14ac:dyDescent="0.2">
      <c r="A55" s="1" t="s">
        <v>19</v>
      </c>
      <c r="B55" s="1"/>
      <c r="C55" s="20">
        <v>5120365.7299999986</v>
      </c>
      <c r="D55" s="2">
        <f t="shared" si="10"/>
        <v>5120366</v>
      </c>
      <c r="E55" s="2"/>
      <c r="F55" s="2">
        <v>944139</v>
      </c>
      <c r="G55" s="2"/>
      <c r="H55" s="19">
        <v>9533</v>
      </c>
      <c r="I55" s="2"/>
      <c r="J55" s="19">
        <f t="shared" si="11"/>
        <v>99.04</v>
      </c>
      <c r="K55" s="2"/>
      <c r="L55" s="19">
        <f t="shared" si="12"/>
        <v>5.42</v>
      </c>
      <c r="M55" s="2"/>
      <c r="N55" s="2">
        <f t="shared" si="13"/>
        <v>5995247</v>
      </c>
      <c r="O55" s="2"/>
      <c r="P55" s="18" t="s">
        <v>92</v>
      </c>
      <c r="Q55" s="1"/>
      <c r="R55" s="17">
        <f t="shared" si="14"/>
        <v>0.7</v>
      </c>
      <c r="S55" s="1"/>
      <c r="T55" s="15">
        <f t="shared" si="15"/>
        <v>4196673</v>
      </c>
      <c r="U55" s="15"/>
      <c r="V55" s="15">
        <v>4346811</v>
      </c>
      <c r="W55" s="1"/>
      <c r="X55" s="16">
        <f t="shared" si="16"/>
        <v>-150138</v>
      </c>
      <c r="Y55" s="1"/>
      <c r="Z55" s="48">
        <f t="shared" si="17"/>
        <v>-3.4539804008041755E-2</v>
      </c>
      <c r="AA55" s="15">
        <f t="shared" si="8"/>
        <v>4196673</v>
      </c>
      <c r="AB55" s="1"/>
      <c r="AC55" s="15">
        <v>74021</v>
      </c>
      <c r="AD55" s="1"/>
      <c r="AE55" s="2">
        <f t="shared" si="9"/>
        <v>224159</v>
      </c>
      <c r="AF55" s="1"/>
    </row>
    <row r="56" spans="1:32" x14ac:dyDescent="0.2">
      <c r="A56" s="1" t="s">
        <v>45</v>
      </c>
      <c r="C56" s="20">
        <v>1928913.9700000002</v>
      </c>
      <c r="D56" s="2">
        <f t="shared" si="10"/>
        <v>1928914</v>
      </c>
      <c r="E56" s="2"/>
      <c r="F56" s="2">
        <v>417314</v>
      </c>
      <c r="G56" s="2"/>
      <c r="H56" s="19">
        <v>2992.04</v>
      </c>
      <c r="I56" s="2"/>
      <c r="J56" s="19">
        <f t="shared" si="11"/>
        <v>139.47</v>
      </c>
      <c r="K56" s="2"/>
      <c r="L56" s="19">
        <f t="shared" si="12"/>
        <v>4.62</v>
      </c>
      <c r="M56" s="2"/>
      <c r="N56" s="2">
        <f t="shared" si="13"/>
        <v>1881676</v>
      </c>
      <c r="O56" s="2"/>
      <c r="P56" s="18" t="s">
        <v>101</v>
      </c>
      <c r="R56" s="17">
        <f t="shared" si="14"/>
        <v>0.7</v>
      </c>
      <c r="T56" s="15">
        <f t="shared" si="15"/>
        <v>1317173</v>
      </c>
      <c r="U56" s="15"/>
      <c r="V56" s="15">
        <v>1364296</v>
      </c>
      <c r="X56" s="16">
        <f t="shared" si="16"/>
        <v>-47123</v>
      </c>
      <c r="Z56" s="48">
        <f t="shared" si="17"/>
        <v>-3.4540158440690291E-2</v>
      </c>
      <c r="AA56" s="15">
        <f t="shared" si="8"/>
        <v>1317173</v>
      </c>
      <c r="AC56" s="15">
        <v>145831</v>
      </c>
      <c r="AE56" s="2">
        <f t="shared" si="9"/>
        <v>192954</v>
      </c>
    </row>
    <row r="57" spans="1:32" x14ac:dyDescent="0.2">
      <c r="A57" s="1" t="s">
        <v>25</v>
      </c>
      <c r="C57" s="20">
        <v>1989566.0299999998</v>
      </c>
      <c r="D57" s="2">
        <f t="shared" si="10"/>
        <v>1989566</v>
      </c>
      <c r="E57" s="2"/>
      <c r="F57" s="2">
        <v>648873</v>
      </c>
      <c r="G57" s="2"/>
      <c r="H57" s="19">
        <v>3683.42</v>
      </c>
      <c r="I57" s="2"/>
      <c r="J57" s="19">
        <f t="shared" si="11"/>
        <v>176.16</v>
      </c>
      <c r="K57" s="2"/>
      <c r="L57" s="19">
        <f t="shared" si="12"/>
        <v>3.07</v>
      </c>
      <c r="M57" s="2"/>
      <c r="N57" s="2">
        <f t="shared" si="13"/>
        <v>2316481</v>
      </c>
      <c r="O57" s="2"/>
      <c r="P57" s="18" t="s">
        <v>98</v>
      </c>
      <c r="R57" s="17">
        <f t="shared" si="14"/>
        <v>0.7</v>
      </c>
      <c r="T57" s="15">
        <f t="shared" si="15"/>
        <v>1621537</v>
      </c>
      <c r="U57" s="15"/>
      <c r="V57" s="15">
        <v>1679548</v>
      </c>
      <c r="X57" s="16">
        <f t="shared" si="16"/>
        <v>-58011</v>
      </c>
      <c r="Z57" s="48">
        <f t="shared" si="17"/>
        <v>-3.4539649953439854E-2</v>
      </c>
      <c r="AA57" s="15">
        <f t="shared" si="8"/>
        <v>1621537</v>
      </c>
      <c r="AC57" s="15">
        <v>122647</v>
      </c>
      <c r="AE57" s="2">
        <f t="shared" si="9"/>
        <v>180658</v>
      </c>
    </row>
    <row r="58" spans="1:32" x14ac:dyDescent="0.2">
      <c r="A58" s="1" t="s">
        <v>35</v>
      </c>
      <c r="C58" s="20">
        <v>5542852.2499999991</v>
      </c>
      <c r="D58" s="2">
        <f t="shared" si="10"/>
        <v>5542852</v>
      </c>
      <c r="E58" s="2"/>
      <c r="F58" s="2">
        <v>1301358</v>
      </c>
      <c r="G58" s="2"/>
      <c r="H58" s="19">
        <v>7838.08</v>
      </c>
      <c r="I58" s="2"/>
      <c r="J58" s="19">
        <f t="shared" si="11"/>
        <v>166.03</v>
      </c>
      <c r="K58" s="2"/>
      <c r="L58" s="19">
        <f t="shared" si="12"/>
        <v>4.26</v>
      </c>
      <c r="M58" s="2"/>
      <c r="N58" s="2">
        <f t="shared" si="13"/>
        <v>4929321</v>
      </c>
      <c r="O58" s="2"/>
      <c r="P58" s="18" t="s">
        <v>92</v>
      </c>
      <c r="R58" s="17">
        <f t="shared" si="14"/>
        <v>0.7</v>
      </c>
      <c r="T58" s="15">
        <f t="shared" si="15"/>
        <v>3450525</v>
      </c>
      <c r="U58" s="15"/>
      <c r="V58" s="15">
        <v>3573969</v>
      </c>
      <c r="X58" s="16">
        <f t="shared" si="16"/>
        <v>-123444</v>
      </c>
      <c r="Z58" s="48">
        <f t="shared" si="17"/>
        <v>-3.4539751184187666E-2</v>
      </c>
      <c r="AA58" s="15">
        <f t="shared" si="8"/>
        <v>3450525</v>
      </c>
      <c r="AC58" s="15">
        <v>117144</v>
      </c>
      <c r="AE58" s="2">
        <f t="shared" si="9"/>
        <v>240588</v>
      </c>
    </row>
    <row r="59" spans="1:32" s="21" customFormat="1" x14ac:dyDescent="0.2">
      <c r="A59" s="1" t="s">
        <v>16</v>
      </c>
      <c r="B59" s="1"/>
      <c r="C59" s="20">
        <v>766695.44</v>
      </c>
      <c r="D59" s="2">
        <f t="shared" si="10"/>
        <v>766695</v>
      </c>
      <c r="E59" s="2"/>
      <c r="F59" s="2">
        <v>279850</v>
      </c>
      <c r="G59" s="2"/>
      <c r="H59" s="19">
        <v>1400</v>
      </c>
      <c r="I59" s="2"/>
      <c r="J59" s="19">
        <f t="shared" si="11"/>
        <v>199.89</v>
      </c>
      <c r="K59" s="2"/>
      <c r="L59" s="19">
        <f t="shared" si="12"/>
        <v>2.74</v>
      </c>
      <c r="M59" s="2"/>
      <c r="N59" s="2">
        <f t="shared" si="13"/>
        <v>880452</v>
      </c>
      <c r="O59" s="2"/>
      <c r="P59" s="18" t="s">
        <v>101</v>
      </c>
      <c r="Q59" s="1"/>
      <c r="R59" s="17">
        <f t="shared" si="14"/>
        <v>0.7</v>
      </c>
      <c r="S59" s="1"/>
      <c r="T59" s="15">
        <f t="shared" si="15"/>
        <v>616316</v>
      </c>
      <c r="U59" s="15"/>
      <c r="V59" s="15">
        <v>617163</v>
      </c>
      <c r="W59" s="1"/>
      <c r="X59" s="16">
        <f t="shared" si="16"/>
        <v>-847</v>
      </c>
      <c r="Y59" s="1"/>
      <c r="Z59" s="48">
        <f t="shared" si="17"/>
        <v>-1.3724089098017865E-3</v>
      </c>
      <c r="AA59" s="15">
        <f t="shared" si="8"/>
        <v>616316</v>
      </c>
      <c r="AB59" s="1"/>
      <c r="AC59" s="15">
        <v>215189</v>
      </c>
      <c r="AD59" s="1"/>
      <c r="AE59" s="2">
        <f t="shared" si="9"/>
        <v>216036</v>
      </c>
      <c r="AF59" s="1"/>
    </row>
    <row r="60" spans="1:32" s="21" customFormat="1" ht="18" customHeight="1" x14ac:dyDescent="0.2">
      <c r="A60" s="1" t="s">
        <v>51</v>
      </c>
      <c r="B60" s="1"/>
      <c r="C60" s="20">
        <v>1001896.8399999999</v>
      </c>
      <c r="D60" s="2">
        <f t="shared" si="10"/>
        <v>1001897</v>
      </c>
      <c r="E60" s="2"/>
      <c r="F60" s="2">
        <v>303638</v>
      </c>
      <c r="G60" s="2"/>
      <c r="H60" s="19">
        <v>1859</v>
      </c>
      <c r="I60" s="2"/>
      <c r="J60" s="19">
        <f t="shared" si="11"/>
        <v>163.33000000000001</v>
      </c>
      <c r="K60" s="2"/>
      <c r="L60" s="19">
        <f t="shared" si="12"/>
        <v>3.3</v>
      </c>
      <c r="M60" s="2"/>
      <c r="N60" s="2">
        <f t="shared" si="13"/>
        <v>1169114</v>
      </c>
      <c r="O60" s="2"/>
      <c r="P60" s="18" t="s">
        <v>98</v>
      </c>
      <c r="Q60" s="1"/>
      <c r="R60" s="17">
        <f t="shared" si="14"/>
        <v>0.7</v>
      </c>
      <c r="S60" s="1"/>
      <c r="T60" s="15">
        <f t="shared" si="15"/>
        <v>818380</v>
      </c>
      <c r="U60" s="15"/>
      <c r="V60" s="15">
        <v>847658</v>
      </c>
      <c r="W60" s="1"/>
      <c r="X60" s="16">
        <f t="shared" si="16"/>
        <v>-29278</v>
      </c>
      <c r="Y60" s="1"/>
      <c r="Z60" s="48">
        <f t="shared" si="17"/>
        <v>-3.4539873392335114E-2</v>
      </c>
      <c r="AA60" s="15">
        <f t="shared" si="8"/>
        <v>818380</v>
      </c>
      <c r="AB60" s="1"/>
      <c r="AC60" s="15">
        <v>125770</v>
      </c>
      <c r="AD60" s="1"/>
      <c r="AE60" s="2">
        <f t="shared" si="9"/>
        <v>155048</v>
      </c>
      <c r="AF60" s="1"/>
    </row>
    <row r="61" spans="1:32" x14ac:dyDescent="0.2">
      <c r="A61" s="1" t="s">
        <v>24</v>
      </c>
      <c r="C61" s="20">
        <v>4342200.3499999987</v>
      </c>
      <c r="D61" s="2">
        <f t="shared" si="10"/>
        <v>4342200</v>
      </c>
      <c r="E61" s="2"/>
      <c r="F61" s="2">
        <v>1051000</v>
      </c>
      <c r="G61" s="2"/>
      <c r="H61" s="19">
        <v>5222</v>
      </c>
      <c r="I61" s="2"/>
      <c r="J61" s="19">
        <f t="shared" si="11"/>
        <v>201.26</v>
      </c>
      <c r="K61" s="2"/>
      <c r="L61" s="19">
        <f t="shared" si="12"/>
        <v>4.13</v>
      </c>
      <c r="M61" s="2"/>
      <c r="N61" s="2">
        <f t="shared" si="13"/>
        <v>3284084</v>
      </c>
      <c r="O61" s="2"/>
      <c r="P61" s="18" t="s">
        <v>92</v>
      </c>
      <c r="R61" s="17">
        <f t="shared" si="14"/>
        <v>0.7</v>
      </c>
      <c r="T61" s="15">
        <f t="shared" si="15"/>
        <v>2298859</v>
      </c>
      <c r="U61" s="15"/>
      <c r="V61" s="15">
        <v>2381102</v>
      </c>
      <c r="X61" s="16">
        <f t="shared" si="16"/>
        <v>-82243</v>
      </c>
      <c r="Z61" s="48">
        <f t="shared" si="17"/>
        <v>-3.4539889513342983E-2</v>
      </c>
      <c r="AA61" s="15">
        <f t="shared" si="8"/>
        <v>2298859</v>
      </c>
      <c r="AC61" s="15">
        <v>157458</v>
      </c>
      <c r="AE61" s="2">
        <f t="shared" si="9"/>
        <v>239701</v>
      </c>
    </row>
    <row r="62" spans="1:32" x14ac:dyDescent="0.2">
      <c r="A62" s="1" t="s">
        <v>29</v>
      </c>
      <c r="C62" s="20">
        <v>2597001.0999999992</v>
      </c>
      <c r="D62" s="2">
        <f t="shared" si="10"/>
        <v>2597001</v>
      </c>
      <c r="E62" s="2"/>
      <c r="F62" s="2">
        <v>800388</v>
      </c>
      <c r="G62" s="2"/>
      <c r="H62" s="19">
        <v>4075</v>
      </c>
      <c r="I62" s="2"/>
      <c r="J62" s="19">
        <f t="shared" si="11"/>
        <v>196.41</v>
      </c>
      <c r="K62" s="2"/>
      <c r="L62" s="19">
        <f t="shared" si="12"/>
        <v>3.24</v>
      </c>
      <c r="M62" s="2"/>
      <c r="N62" s="2">
        <f t="shared" si="13"/>
        <v>2562743</v>
      </c>
      <c r="O62" s="2"/>
      <c r="P62" s="18" t="s">
        <v>98</v>
      </c>
      <c r="R62" s="17">
        <f t="shared" si="14"/>
        <v>0.7</v>
      </c>
      <c r="T62" s="15">
        <f t="shared" si="15"/>
        <v>1793920</v>
      </c>
      <c r="U62" s="15"/>
      <c r="V62" s="15">
        <v>1858099</v>
      </c>
      <c r="X62" s="16">
        <f t="shared" si="16"/>
        <v>-64179</v>
      </c>
      <c r="Z62" s="48">
        <f t="shared" si="17"/>
        <v>-3.4540140218578236E-2</v>
      </c>
      <c r="AA62" s="15">
        <f t="shared" si="8"/>
        <v>1793920</v>
      </c>
      <c r="AC62" s="15">
        <v>135042</v>
      </c>
      <c r="AE62" s="2">
        <f t="shared" si="9"/>
        <v>199221</v>
      </c>
    </row>
    <row r="63" spans="1:32" s="21" customFormat="1" x14ac:dyDescent="0.2">
      <c r="A63" s="1" t="s">
        <v>47</v>
      </c>
      <c r="B63" s="1"/>
      <c r="C63" s="20">
        <v>662754.5199999999</v>
      </c>
      <c r="D63" s="2">
        <f t="shared" si="10"/>
        <v>662755</v>
      </c>
      <c r="E63" s="2"/>
      <c r="F63" s="2">
        <v>309209</v>
      </c>
      <c r="G63" s="2"/>
      <c r="H63" s="19">
        <v>1636.69</v>
      </c>
      <c r="I63" s="2"/>
      <c r="J63" s="19">
        <f t="shared" si="11"/>
        <v>188.92</v>
      </c>
      <c r="K63" s="2"/>
      <c r="L63" s="19">
        <f t="shared" si="12"/>
        <v>2.14</v>
      </c>
      <c r="M63" s="2"/>
      <c r="N63" s="2">
        <f t="shared" si="13"/>
        <v>1029305</v>
      </c>
      <c r="O63" s="2"/>
      <c r="P63" s="18" t="s">
        <v>101</v>
      </c>
      <c r="Q63" s="1"/>
      <c r="R63" s="17">
        <f t="shared" si="14"/>
        <v>0.7</v>
      </c>
      <c r="S63" s="1"/>
      <c r="T63" s="15">
        <f t="shared" si="15"/>
        <v>720514</v>
      </c>
      <c r="U63" s="15"/>
      <c r="V63" s="15">
        <v>774104</v>
      </c>
      <c r="W63" s="1"/>
      <c r="X63" s="16">
        <f t="shared" si="16"/>
        <v>-53590</v>
      </c>
      <c r="Y63" s="1"/>
      <c r="Z63" s="48">
        <f t="shared" si="17"/>
        <v>-6.9228424087719481E-2</v>
      </c>
      <c r="AA63" s="15">
        <f t="shared" si="8"/>
        <v>720514</v>
      </c>
      <c r="AB63" s="1"/>
      <c r="AC63" s="15">
        <v>-27131</v>
      </c>
      <c r="AD63" s="1"/>
      <c r="AE63" s="2">
        <f t="shared" si="9"/>
        <v>26459</v>
      </c>
      <c r="AF63" s="1"/>
    </row>
    <row r="64" spans="1:32" x14ac:dyDescent="0.2">
      <c r="A64" s="1" t="s">
        <v>26</v>
      </c>
      <c r="C64" s="20">
        <v>1740694.5900000003</v>
      </c>
      <c r="D64" s="2">
        <f t="shared" si="10"/>
        <v>1740695</v>
      </c>
      <c r="E64" s="2"/>
      <c r="F64" s="2">
        <v>355840</v>
      </c>
      <c r="G64" s="2"/>
      <c r="H64" s="19">
        <v>2290.31</v>
      </c>
      <c r="I64" s="2"/>
      <c r="J64" s="19">
        <f t="shared" si="11"/>
        <v>155.37</v>
      </c>
      <c r="K64" s="2"/>
      <c r="L64" s="19">
        <f t="shared" si="12"/>
        <v>4.8899999999999997</v>
      </c>
      <c r="M64" s="2"/>
      <c r="N64" s="2">
        <f t="shared" si="13"/>
        <v>1440362</v>
      </c>
      <c r="O64" s="2"/>
      <c r="P64" s="18" t="s">
        <v>98</v>
      </c>
      <c r="R64" s="17">
        <f t="shared" si="14"/>
        <v>0.7</v>
      </c>
      <c r="T64" s="15">
        <f t="shared" si="15"/>
        <v>1008253</v>
      </c>
      <c r="U64" s="15"/>
      <c r="V64" s="15">
        <v>1029505</v>
      </c>
      <c r="X64" s="16">
        <f t="shared" si="16"/>
        <v>-21252</v>
      </c>
      <c r="Z64" s="48">
        <f t="shared" si="17"/>
        <v>-2.0642930340309177E-2</v>
      </c>
      <c r="AA64" s="15">
        <f t="shared" si="8"/>
        <v>1008253</v>
      </c>
      <c r="AC64" s="15">
        <v>270019</v>
      </c>
      <c r="AE64" s="2">
        <f t="shared" si="9"/>
        <v>291271</v>
      </c>
    </row>
    <row r="65" spans="1:32" ht="24" customHeight="1" thickBot="1" x14ac:dyDescent="0.25">
      <c r="A65" s="7" t="s">
        <v>3</v>
      </c>
      <c r="B65" s="7"/>
      <c r="C65" s="14">
        <f>SUM(C10:C64)</f>
        <v>169141673.29999998</v>
      </c>
      <c r="D65" s="12">
        <f>SUM(D10:D64)</f>
        <v>169141672</v>
      </c>
      <c r="E65" s="12"/>
      <c r="F65" s="12">
        <f>SUM(F10:F64)</f>
        <v>41672236</v>
      </c>
      <c r="G65" s="12"/>
      <c r="H65" s="13">
        <f>SUM(H10:H64)</f>
        <v>269018.80999999994</v>
      </c>
      <c r="I65" s="12"/>
      <c r="J65" s="13">
        <f>ROUND(F65/H65,2)</f>
        <v>154.9</v>
      </c>
      <c r="K65" s="12"/>
      <c r="L65" s="13">
        <f>ROUND(D65/F65,2)</f>
        <v>4.0599999999999996</v>
      </c>
      <c r="M65" s="12"/>
      <c r="N65" s="12">
        <f>SUM(N10:N64)</f>
        <v>169184321</v>
      </c>
      <c r="O65" s="12"/>
      <c r="P65" s="11">
        <v>0</v>
      </c>
      <c r="Q65" s="7"/>
      <c r="R65" s="11" t="s">
        <v>2</v>
      </c>
      <c r="S65" s="7"/>
      <c r="T65" s="8">
        <f>SUM(T10:T64)</f>
        <v>118429024</v>
      </c>
      <c r="U65" s="8"/>
      <c r="V65" s="8">
        <f>SUM(V10:V64)</f>
        <v>122665880</v>
      </c>
      <c r="W65" s="7"/>
      <c r="X65" s="10">
        <f>SUM(X10:X64)</f>
        <v>-4236856</v>
      </c>
      <c r="Y65" s="9"/>
      <c r="Z65" s="49">
        <f t="shared" si="17"/>
        <v>-3.4539808461815133E-2</v>
      </c>
      <c r="AA65" s="8">
        <f>SUM(AA10:AA64)</f>
        <v>118429024</v>
      </c>
      <c r="AB65" s="7"/>
      <c r="AC65" s="8">
        <f>SUM(AC10:AC64)</f>
        <v>7439430</v>
      </c>
      <c r="AD65" s="7"/>
      <c r="AE65" s="8">
        <f>SUM(AE10:AE64)</f>
        <v>11676286</v>
      </c>
      <c r="AF65" s="7"/>
    </row>
    <row r="66" spans="1:32" ht="6" customHeight="1" thickTop="1" x14ac:dyDescent="0.2"/>
    <row r="67" spans="1:32" x14ac:dyDescent="0.2">
      <c r="A67" s="4" t="s">
        <v>1</v>
      </c>
      <c r="X67" s="5"/>
    </row>
    <row r="68" spans="1:32" x14ac:dyDescent="0.2">
      <c r="A68" s="6">
        <v>42408</v>
      </c>
      <c r="X68" s="5"/>
    </row>
    <row r="69" spans="1:32" x14ac:dyDescent="0.2">
      <c r="A69" s="4" t="s">
        <v>0</v>
      </c>
    </row>
  </sheetData>
  <sortState xmlns:xlrd2="http://schemas.microsoft.com/office/spreadsheetml/2017/richdata2" ref="A10:Z64">
    <sortCondition descending="1" ref="Z10:Z64"/>
  </sortState>
  <pageMargins left="1" right="0.5" top="1" bottom="0.25" header="0.25" footer="0.25"/>
  <pageSetup scale="72" fitToWidth="2" orientation="portrait" r:id="rId1"/>
  <headerFooter alignWithMargins="0">
    <oddHeader>&amp;C&amp;"Arial,Bold"&amp;11PROPOSED REVISIONS TO PSSP
 ALLOWANCE FOR OTHER CURRENT EXPENSE (STEP 6a)
IN ACCORDANCE WITH HB 4466 SUBCOMMITTEE SUBSTITUTE
FOR THE 2016-17 YEAR
SORTED IN DESCENDING ORDER OF PERCENTAGE CHANGE</oddHeader>
    <oddFooter>&amp;C&amp;11-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9"/>
  <sheetViews>
    <sheetView workbookViewId="0"/>
  </sheetViews>
  <sheetFormatPr defaultColWidth="9.140625" defaultRowHeight="14.25" x14ac:dyDescent="0.2"/>
  <cols>
    <col min="1" max="1" width="14.7109375" style="1" customWidth="1"/>
    <col min="2" max="2" width="1.42578125" style="1" customWidth="1"/>
    <col min="3" max="3" width="17.7109375" style="1" hidden="1" customWidth="1"/>
    <col min="4" max="4" width="14.7109375" style="1" customWidth="1"/>
    <col min="5" max="5" width="4.7109375" style="1" customWidth="1"/>
    <col min="6" max="6" width="14.7109375" style="1" customWidth="1"/>
    <col min="7" max="7" width="4.7109375" style="1" customWidth="1"/>
    <col min="8" max="8" width="14.7109375" style="1" customWidth="1"/>
    <col min="9" max="9" width="4.7109375" style="1" customWidth="1"/>
    <col min="10" max="10" width="8.7109375" style="1" customWidth="1"/>
    <col min="11" max="11" width="4.7109375" style="1" customWidth="1"/>
    <col min="12" max="12" width="8.7109375" style="1" customWidth="1"/>
    <col min="13" max="13" width="4.7109375" style="1" customWidth="1"/>
    <col min="14" max="14" width="17.140625" style="1" customWidth="1"/>
    <col min="15" max="15" width="4.7109375" style="1" customWidth="1"/>
    <col min="16" max="16" width="10.7109375" style="3" customWidth="1"/>
    <col min="17" max="17" width="4.7109375" style="1" customWidth="1"/>
    <col min="18" max="18" width="10.7109375" style="1" customWidth="1"/>
    <col min="19" max="19" width="4.7109375" style="1" customWidth="1"/>
    <col min="20" max="20" width="14.7109375" style="1" customWidth="1"/>
    <col min="21" max="21" width="4.7109375" style="1" customWidth="1"/>
    <col min="22" max="22" width="14.7109375" style="1" customWidth="1"/>
    <col min="23" max="23" width="4.7109375" style="1" customWidth="1"/>
    <col min="24" max="24" width="18.28515625" style="1" customWidth="1"/>
    <col min="25" max="25" width="7.5703125" style="1" customWidth="1"/>
    <col min="26" max="26" width="13.85546875" style="1" customWidth="1"/>
    <col min="27" max="27" width="3.7109375" style="1" customWidth="1"/>
    <col min="28" max="28" width="13.7109375" style="1" customWidth="1"/>
    <col min="29" max="29" width="9.7109375" style="1" customWidth="1"/>
    <col min="30" max="30" width="13.7109375" style="1" customWidth="1"/>
    <col min="31" max="31" width="9.7109375" style="1" customWidth="1"/>
    <col min="32" max="32" width="13.7109375" style="2" customWidth="1"/>
    <col min="33" max="33" width="2.7109375" style="1" customWidth="1"/>
    <col min="34" max="16384" width="9.140625" style="1"/>
  </cols>
  <sheetData>
    <row r="1" spans="1:33" ht="15.75" x14ac:dyDescent="0.25">
      <c r="A1" s="43" t="s">
        <v>102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5" t="s">
        <v>101</v>
      </c>
      <c r="Q1" s="44"/>
      <c r="R1" s="44" t="s">
        <v>100</v>
      </c>
      <c r="S1" s="44"/>
      <c r="T1" s="39">
        <v>0.7</v>
      </c>
      <c r="U1" s="37"/>
      <c r="V1" s="37"/>
      <c r="W1" s="37"/>
      <c r="X1" s="37"/>
      <c r="Y1" s="37"/>
      <c r="Z1" s="37"/>
      <c r="AA1" s="37"/>
    </row>
    <row r="2" spans="1:33" ht="15.75" x14ac:dyDescent="0.25">
      <c r="A2" s="43" t="s">
        <v>99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5" t="s">
        <v>98</v>
      </c>
      <c r="Q2" s="44"/>
      <c r="R2" s="44" t="s">
        <v>97</v>
      </c>
      <c r="S2" s="44"/>
      <c r="T2" s="39">
        <f>T1</f>
        <v>0.7</v>
      </c>
      <c r="U2" s="37"/>
      <c r="V2" s="37"/>
      <c r="W2" s="37"/>
      <c r="X2" s="37"/>
      <c r="Y2" s="37"/>
      <c r="Z2" s="37"/>
      <c r="AA2" s="37"/>
    </row>
    <row r="3" spans="1:33" ht="15.75" x14ac:dyDescent="0.25">
      <c r="A3" s="43" t="s">
        <v>96</v>
      </c>
      <c r="B3" s="3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5" t="s">
        <v>95</v>
      </c>
      <c r="Q3" s="41"/>
      <c r="R3" s="44" t="s">
        <v>94</v>
      </c>
      <c r="S3" s="41"/>
      <c r="T3" s="39">
        <f>T2</f>
        <v>0.7</v>
      </c>
      <c r="U3" s="37"/>
      <c r="V3" s="37"/>
      <c r="W3" s="37"/>
      <c r="X3" s="37"/>
      <c r="Y3" s="37"/>
      <c r="Z3" s="37"/>
      <c r="AA3" s="37"/>
    </row>
    <row r="4" spans="1:33" ht="15.75" x14ac:dyDescent="0.25">
      <c r="A4" s="43" t="s">
        <v>93</v>
      </c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2" t="s">
        <v>92</v>
      </c>
      <c r="Q4" s="40"/>
      <c r="R4" s="41" t="s">
        <v>91</v>
      </c>
      <c r="S4" s="40"/>
      <c r="T4" s="39">
        <f>T3</f>
        <v>0.7</v>
      </c>
      <c r="U4" s="37"/>
      <c r="V4" s="37"/>
      <c r="W4" s="37"/>
      <c r="X4" s="37"/>
      <c r="Y4" s="37"/>
      <c r="Z4" s="37"/>
      <c r="AA4" s="37"/>
    </row>
    <row r="5" spans="1:33" ht="15" x14ac:dyDescent="0.25">
      <c r="A5" s="38"/>
      <c r="B5" s="38"/>
      <c r="C5" s="37"/>
      <c r="E5" s="37"/>
      <c r="F5" s="33"/>
      <c r="G5" s="37"/>
      <c r="H5" s="33"/>
      <c r="I5" s="37"/>
      <c r="K5" s="37"/>
      <c r="M5" s="37"/>
      <c r="N5" s="33"/>
      <c r="O5" s="37"/>
      <c r="Q5" s="37"/>
      <c r="S5" s="37"/>
      <c r="U5" s="37"/>
      <c r="W5" s="37"/>
      <c r="Y5" s="37"/>
      <c r="Z5" s="37"/>
      <c r="AA5" s="37"/>
    </row>
    <row r="6" spans="1:33" ht="15" customHeight="1" x14ac:dyDescent="0.25">
      <c r="A6" s="36"/>
      <c r="B6" s="36"/>
      <c r="D6" s="33"/>
      <c r="F6" s="3" t="s">
        <v>88</v>
      </c>
      <c r="H6" s="34" t="s">
        <v>90</v>
      </c>
      <c r="L6" s="33"/>
      <c r="N6" s="33" t="s">
        <v>89</v>
      </c>
      <c r="T6" s="3" t="s">
        <v>88</v>
      </c>
      <c r="V6" s="3"/>
      <c r="X6" s="3" t="s">
        <v>63</v>
      </c>
      <c r="Z6" s="3" t="s">
        <v>105</v>
      </c>
    </row>
    <row r="7" spans="1:33" ht="15" x14ac:dyDescent="0.25">
      <c r="D7" s="3" t="s">
        <v>85</v>
      </c>
      <c r="E7" s="3"/>
      <c r="F7" s="3" t="s">
        <v>87</v>
      </c>
      <c r="G7" s="3"/>
      <c r="H7" s="34" t="s">
        <v>86</v>
      </c>
      <c r="I7" s="3"/>
      <c r="J7" s="33"/>
      <c r="K7" s="3"/>
      <c r="L7" s="3" t="s">
        <v>85</v>
      </c>
      <c r="M7" s="3"/>
      <c r="N7" s="33" t="s">
        <v>84</v>
      </c>
      <c r="O7" s="3"/>
      <c r="P7" s="32" t="s">
        <v>68</v>
      </c>
      <c r="Q7" s="3"/>
      <c r="R7" s="33"/>
      <c r="S7" s="3"/>
      <c r="T7" s="3" t="s">
        <v>82</v>
      </c>
      <c r="U7" s="3"/>
      <c r="V7" s="35" t="s">
        <v>83</v>
      </c>
      <c r="W7" s="3"/>
      <c r="X7" s="35" t="s">
        <v>62</v>
      </c>
      <c r="Z7" s="3" t="s">
        <v>106</v>
      </c>
      <c r="AB7" s="3" t="s">
        <v>82</v>
      </c>
      <c r="AD7" s="3" t="s">
        <v>81</v>
      </c>
    </row>
    <row r="8" spans="1:33" x14ac:dyDescent="0.2">
      <c r="D8" s="3" t="s">
        <v>80</v>
      </c>
      <c r="E8" s="3"/>
      <c r="F8" s="3" t="s">
        <v>79</v>
      </c>
      <c r="G8" s="3"/>
      <c r="H8" s="34" t="s">
        <v>78</v>
      </c>
      <c r="I8" s="3"/>
      <c r="J8" s="3" t="s">
        <v>77</v>
      </c>
      <c r="K8" s="3"/>
      <c r="L8" s="3" t="s">
        <v>76</v>
      </c>
      <c r="M8" s="3"/>
      <c r="N8" s="33" t="s">
        <v>75</v>
      </c>
      <c r="O8" s="3"/>
      <c r="P8" s="32" t="s">
        <v>74</v>
      </c>
      <c r="Q8" s="3"/>
      <c r="R8" s="3" t="s">
        <v>73</v>
      </c>
      <c r="S8" s="3"/>
      <c r="T8" s="3" t="s">
        <v>62</v>
      </c>
      <c r="U8" s="3"/>
      <c r="V8" s="3" t="s">
        <v>62</v>
      </c>
      <c r="W8" s="3"/>
      <c r="X8" s="3" t="s">
        <v>103</v>
      </c>
      <c r="Z8" s="3" t="s">
        <v>107</v>
      </c>
      <c r="AB8" s="3" t="s">
        <v>62</v>
      </c>
      <c r="AD8" s="3" t="s">
        <v>59</v>
      </c>
      <c r="AF8" s="30"/>
    </row>
    <row r="9" spans="1:33" ht="15" thickBot="1" x14ac:dyDescent="0.25">
      <c r="A9" s="22" t="s">
        <v>71</v>
      </c>
      <c r="B9" s="22"/>
      <c r="C9" s="22"/>
      <c r="D9" s="25" t="s">
        <v>70</v>
      </c>
      <c r="E9" s="24"/>
      <c r="F9" s="24" t="s">
        <v>70</v>
      </c>
      <c r="G9" s="24"/>
      <c r="H9" s="29" t="s">
        <v>69</v>
      </c>
      <c r="I9" s="24"/>
      <c r="J9" s="24" t="s">
        <v>68</v>
      </c>
      <c r="K9" s="24"/>
      <c r="L9" s="24" t="s">
        <v>67</v>
      </c>
      <c r="M9" s="24"/>
      <c r="N9" s="25" t="s">
        <v>66</v>
      </c>
      <c r="O9" s="24"/>
      <c r="P9" s="28" t="s">
        <v>65</v>
      </c>
      <c r="Q9" s="24"/>
      <c r="R9" s="24" t="s">
        <v>64</v>
      </c>
      <c r="S9" s="24"/>
      <c r="T9" s="24" t="s">
        <v>63</v>
      </c>
      <c r="U9" s="24"/>
      <c r="V9" s="24" t="s">
        <v>63</v>
      </c>
      <c r="W9" s="24"/>
      <c r="X9" s="24" t="s">
        <v>104</v>
      </c>
      <c r="Y9" s="22"/>
      <c r="Z9" s="24" t="s">
        <v>108</v>
      </c>
      <c r="AA9" s="22"/>
      <c r="AB9" s="25" t="s">
        <v>61</v>
      </c>
      <c r="AC9" s="22"/>
      <c r="AD9" s="24" t="s">
        <v>60</v>
      </c>
      <c r="AE9" s="22"/>
      <c r="AF9" s="23" t="s">
        <v>59</v>
      </c>
      <c r="AG9" s="22"/>
    </row>
    <row r="10" spans="1:33" ht="18" customHeight="1" x14ac:dyDescent="0.2">
      <c r="A10" s="1" t="s">
        <v>58</v>
      </c>
      <c r="C10" s="20">
        <v>1049841.1000000001</v>
      </c>
      <c r="D10" s="2">
        <f t="shared" ref="D10:D41" si="0">ROUND(C10,0)</f>
        <v>1049841</v>
      </c>
      <c r="E10" s="2"/>
      <c r="F10" s="2">
        <v>492886</v>
      </c>
      <c r="G10" s="2"/>
      <c r="H10" s="19">
        <v>2316.73</v>
      </c>
      <c r="I10" s="2"/>
      <c r="J10" s="19">
        <f t="shared" ref="J10:J41" si="1">ROUND(F10/H10,2)</f>
        <v>212.75</v>
      </c>
      <c r="K10" s="2"/>
      <c r="L10" s="19">
        <f t="shared" ref="L10:L41" si="2">ROUND(D10/F10,2)</f>
        <v>2.13</v>
      </c>
      <c r="M10" s="2"/>
      <c r="N10" s="2">
        <f t="shared" ref="N10:N41" si="3">ROUND(J$65*L$65*H10,0)</f>
        <v>1456978</v>
      </c>
      <c r="O10" s="2"/>
      <c r="P10" s="18" t="s">
        <v>98</v>
      </c>
      <c r="R10" s="17">
        <f t="shared" ref="R10:R41" si="4">IF(P10="Sparse",T$1,IF(P10="Low",T$2,IF(P10="Medium",T$3,IF(P10="High",T$4))))</f>
        <v>0.7</v>
      </c>
      <c r="T10" s="15">
        <f t="shared" ref="T10:T41" si="5">ROUND(N10*R10,0)</f>
        <v>1019885</v>
      </c>
      <c r="U10" s="15"/>
      <c r="V10" s="15">
        <v>1049760</v>
      </c>
      <c r="X10" s="15">
        <f>IF(T10&gt;V10,T10,V10)</f>
        <v>1049760</v>
      </c>
      <c r="Z10" s="15">
        <f>X10-V10</f>
        <v>0</v>
      </c>
      <c r="AB10" s="15">
        <f t="shared" ref="AB10:AB41" si="6">T10</f>
        <v>1019885</v>
      </c>
      <c r="AD10" s="15">
        <v>137876</v>
      </c>
      <c r="AF10" s="2">
        <f t="shared" ref="AF10:AF41" si="7">AD10-X10</f>
        <v>-911884</v>
      </c>
    </row>
    <row r="11" spans="1:33" s="21" customFormat="1" x14ac:dyDescent="0.2">
      <c r="A11" s="1" t="s">
        <v>57</v>
      </c>
      <c r="B11" s="1"/>
      <c r="C11" s="20">
        <v>9013098.2099999972</v>
      </c>
      <c r="D11" s="2">
        <f t="shared" si="0"/>
        <v>9013098</v>
      </c>
      <c r="E11" s="2"/>
      <c r="F11" s="2">
        <v>1970224</v>
      </c>
      <c r="G11" s="2"/>
      <c r="H11" s="19">
        <v>19439.39</v>
      </c>
      <c r="I11" s="2"/>
      <c r="J11" s="19">
        <f t="shared" si="1"/>
        <v>101.35</v>
      </c>
      <c r="K11" s="2"/>
      <c r="L11" s="19">
        <f t="shared" si="2"/>
        <v>4.57</v>
      </c>
      <c r="M11" s="2"/>
      <c r="N11" s="2">
        <f t="shared" si="3"/>
        <v>12225316</v>
      </c>
      <c r="O11" s="2"/>
      <c r="P11" s="18" t="s">
        <v>92</v>
      </c>
      <c r="Q11" s="1"/>
      <c r="R11" s="17">
        <f t="shared" si="4"/>
        <v>0.7</v>
      </c>
      <c r="S11" s="1"/>
      <c r="T11" s="15">
        <f t="shared" si="5"/>
        <v>8557721</v>
      </c>
      <c r="U11" s="15"/>
      <c r="V11" s="15">
        <v>8908791</v>
      </c>
      <c r="W11" s="1"/>
      <c r="X11" s="15">
        <f t="shared" ref="X11:X64" si="8">IF(T11&gt;V11,T11,V11)</f>
        <v>8908791</v>
      </c>
      <c r="Y11" s="1"/>
      <c r="Z11" s="15">
        <f t="shared" ref="Z11:Z64" si="9">X11-V11</f>
        <v>0</v>
      </c>
      <c r="AA11" s="1"/>
      <c r="AB11" s="15">
        <f t="shared" si="6"/>
        <v>8557721</v>
      </c>
      <c r="AC11" s="1"/>
      <c r="AD11" s="15">
        <v>62593</v>
      </c>
      <c r="AE11" s="1"/>
      <c r="AF11" s="2">
        <f t="shared" si="7"/>
        <v>-8846198</v>
      </c>
      <c r="AG11" s="1"/>
    </row>
    <row r="12" spans="1:33" x14ac:dyDescent="0.2">
      <c r="A12" s="1" t="s">
        <v>56</v>
      </c>
      <c r="C12" s="20">
        <v>2985738.3199999989</v>
      </c>
      <c r="D12" s="2">
        <f t="shared" si="0"/>
        <v>2985738</v>
      </c>
      <c r="E12" s="2"/>
      <c r="F12" s="2">
        <v>661492</v>
      </c>
      <c r="G12" s="2"/>
      <c r="H12" s="19">
        <v>3839</v>
      </c>
      <c r="I12" s="2"/>
      <c r="J12" s="19">
        <f t="shared" si="1"/>
        <v>172.31</v>
      </c>
      <c r="K12" s="2"/>
      <c r="L12" s="19">
        <f t="shared" si="2"/>
        <v>4.51</v>
      </c>
      <c r="M12" s="2"/>
      <c r="N12" s="2">
        <f t="shared" si="3"/>
        <v>2414324</v>
      </c>
      <c r="O12" s="2"/>
      <c r="P12" s="18" t="s">
        <v>98</v>
      </c>
      <c r="R12" s="17">
        <f t="shared" si="4"/>
        <v>0.7</v>
      </c>
      <c r="T12" s="15">
        <f t="shared" si="5"/>
        <v>1690027</v>
      </c>
      <c r="U12" s="15"/>
      <c r="V12" s="15">
        <v>1750489</v>
      </c>
      <c r="X12" s="15">
        <f t="shared" si="8"/>
        <v>1750489</v>
      </c>
      <c r="Z12" s="15">
        <f t="shared" si="9"/>
        <v>0</v>
      </c>
      <c r="AB12" s="15">
        <f t="shared" si="6"/>
        <v>1690027</v>
      </c>
      <c r="AD12" s="15">
        <v>250027</v>
      </c>
      <c r="AF12" s="2">
        <f t="shared" si="7"/>
        <v>-1500462</v>
      </c>
    </row>
    <row r="13" spans="1:33" s="21" customFormat="1" x14ac:dyDescent="0.2">
      <c r="A13" s="1" t="s">
        <v>55</v>
      </c>
      <c r="B13" s="1"/>
      <c r="C13" s="20">
        <v>1066794.43</v>
      </c>
      <c r="D13" s="2">
        <f t="shared" si="0"/>
        <v>1066794</v>
      </c>
      <c r="E13" s="2"/>
      <c r="F13" s="2">
        <v>375353</v>
      </c>
      <c r="G13" s="2"/>
      <c r="H13" s="19">
        <v>1973.73</v>
      </c>
      <c r="I13" s="2"/>
      <c r="J13" s="19">
        <f t="shared" si="1"/>
        <v>190.17</v>
      </c>
      <c r="K13" s="2"/>
      <c r="L13" s="19">
        <f t="shared" si="2"/>
        <v>2.84</v>
      </c>
      <c r="M13" s="2"/>
      <c r="N13" s="2">
        <f t="shared" si="3"/>
        <v>1241267</v>
      </c>
      <c r="O13" s="2"/>
      <c r="P13" s="18" t="s">
        <v>101</v>
      </c>
      <c r="Q13" s="1"/>
      <c r="R13" s="17">
        <f t="shared" si="4"/>
        <v>0.7</v>
      </c>
      <c r="S13" s="1"/>
      <c r="T13" s="15">
        <f t="shared" si="5"/>
        <v>868887</v>
      </c>
      <c r="U13" s="15"/>
      <c r="V13" s="15">
        <v>899972</v>
      </c>
      <c r="W13" s="1"/>
      <c r="X13" s="15">
        <f t="shared" si="8"/>
        <v>899972</v>
      </c>
      <c r="Y13" s="1"/>
      <c r="Z13" s="15">
        <f t="shared" si="9"/>
        <v>0</v>
      </c>
      <c r="AA13" s="1"/>
      <c r="AB13" s="15">
        <f t="shared" si="6"/>
        <v>868887</v>
      </c>
      <c r="AC13" s="1"/>
      <c r="AD13" s="15">
        <v>198397</v>
      </c>
      <c r="AE13" s="1"/>
      <c r="AF13" s="2">
        <f t="shared" si="7"/>
        <v>-701575</v>
      </c>
      <c r="AG13" s="1"/>
    </row>
    <row r="14" spans="1:33" x14ac:dyDescent="0.2">
      <c r="A14" s="1" t="s">
        <v>54</v>
      </c>
      <c r="C14" s="20">
        <v>2196843.09</v>
      </c>
      <c r="D14" s="2">
        <f t="shared" si="0"/>
        <v>2196843</v>
      </c>
      <c r="E14" s="2"/>
      <c r="F14" s="2">
        <v>649200</v>
      </c>
      <c r="G14" s="2"/>
      <c r="H14" s="19">
        <v>2829.02</v>
      </c>
      <c r="I14" s="2"/>
      <c r="J14" s="19">
        <f t="shared" si="1"/>
        <v>229.48</v>
      </c>
      <c r="K14" s="2"/>
      <c r="L14" s="19">
        <f t="shared" si="2"/>
        <v>3.38</v>
      </c>
      <c r="M14" s="2"/>
      <c r="N14" s="2">
        <f t="shared" si="3"/>
        <v>1779154</v>
      </c>
      <c r="O14" s="2"/>
      <c r="P14" s="18" t="s">
        <v>92</v>
      </c>
      <c r="R14" s="17">
        <f t="shared" si="4"/>
        <v>0.7</v>
      </c>
      <c r="T14" s="15">
        <f t="shared" si="5"/>
        <v>1245408</v>
      </c>
      <c r="U14" s="15"/>
      <c r="V14" s="15">
        <v>1289963</v>
      </c>
      <c r="X14" s="15">
        <f t="shared" si="8"/>
        <v>1289963</v>
      </c>
      <c r="Z14" s="15">
        <f t="shared" si="9"/>
        <v>0</v>
      </c>
      <c r="AB14" s="15">
        <f t="shared" si="6"/>
        <v>1245408</v>
      </c>
      <c r="AD14" s="15">
        <v>-3838</v>
      </c>
      <c r="AF14" s="2">
        <f t="shared" si="7"/>
        <v>-1293801</v>
      </c>
    </row>
    <row r="15" spans="1:33" ht="18" customHeight="1" x14ac:dyDescent="0.2">
      <c r="A15" s="1" t="s">
        <v>53</v>
      </c>
      <c r="C15" s="20">
        <v>7945262.79</v>
      </c>
      <c r="D15" s="2">
        <f t="shared" si="0"/>
        <v>7945263</v>
      </c>
      <c r="E15" s="2"/>
      <c r="F15" s="2">
        <v>1713140</v>
      </c>
      <c r="G15" s="2"/>
      <c r="H15" s="19">
        <v>12400.11</v>
      </c>
      <c r="I15" s="2"/>
      <c r="J15" s="19">
        <f t="shared" si="1"/>
        <v>138.16</v>
      </c>
      <c r="K15" s="2"/>
      <c r="L15" s="19">
        <f t="shared" si="2"/>
        <v>4.6399999999999997</v>
      </c>
      <c r="M15" s="2"/>
      <c r="N15" s="2">
        <f t="shared" si="3"/>
        <v>7798355</v>
      </c>
      <c r="O15" s="2"/>
      <c r="P15" s="18" t="s">
        <v>92</v>
      </c>
      <c r="R15" s="17">
        <f t="shared" si="4"/>
        <v>0.7</v>
      </c>
      <c r="T15" s="15">
        <f t="shared" si="5"/>
        <v>5458849</v>
      </c>
      <c r="U15" s="15"/>
      <c r="V15" s="15">
        <v>5654141</v>
      </c>
      <c r="X15" s="15">
        <f t="shared" si="8"/>
        <v>5654141</v>
      </c>
      <c r="Z15" s="15">
        <f t="shared" si="9"/>
        <v>0</v>
      </c>
      <c r="AB15" s="15">
        <f t="shared" si="6"/>
        <v>5458849</v>
      </c>
      <c r="AD15" s="15">
        <v>10950</v>
      </c>
      <c r="AF15" s="2">
        <f t="shared" si="7"/>
        <v>-5643191</v>
      </c>
    </row>
    <row r="16" spans="1:33" x14ac:dyDescent="0.2">
      <c r="A16" s="1" t="s">
        <v>52</v>
      </c>
      <c r="C16" s="20">
        <v>716127.61</v>
      </c>
      <c r="D16" s="2">
        <f t="shared" si="0"/>
        <v>716128</v>
      </c>
      <c r="E16" s="2"/>
      <c r="F16" s="2">
        <v>227139</v>
      </c>
      <c r="G16" s="2"/>
      <c r="H16" s="19">
        <v>1400</v>
      </c>
      <c r="I16" s="2"/>
      <c r="J16" s="19">
        <f t="shared" si="1"/>
        <v>162.24</v>
      </c>
      <c r="K16" s="2"/>
      <c r="L16" s="19">
        <f t="shared" si="2"/>
        <v>3.15</v>
      </c>
      <c r="M16" s="2"/>
      <c r="N16" s="2">
        <f t="shared" si="3"/>
        <v>880452</v>
      </c>
      <c r="O16" s="2"/>
      <c r="P16" s="18" t="s">
        <v>101</v>
      </c>
      <c r="R16" s="17">
        <f t="shared" si="4"/>
        <v>0.7</v>
      </c>
      <c r="T16" s="15">
        <f t="shared" si="5"/>
        <v>616316</v>
      </c>
      <c r="U16" s="15"/>
      <c r="V16" s="15">
        <v>656946</v>
      </c>
      <c r="X16" s="15">
        <f t="shared" si="8"/>
        <v>656946</v>
      </c>
      <c r="Z16" s="15">
        <f t="shared" si="9"/>
        <v>0</v>
      </c>
      <c r="AB16" s="15">
        <f t="shared" si="6"/>
        <v>616316</v>
      </c>
      <c r="AD16" s="15">
        <v>128088</v>
      </c>
      <c r="AF16" s="2">
        <f t="shared" si="7"/>
        <v>-528858</v>
      </c>
    </row>
    <row r="17" spans="1:33" x14ac:dyDescent="0.2">
      <c r="A17" s="1" t="s">
        <v>51</v>
      </c>
      <c r="C17" s="20">
        <v>1001896.8399999999</v>
      </c>
      <c r="D17" s="2">
        <f t="shared" si="0"/>
        <v>1001897</v>
      </c>
      <c r="E17" s="2"/>
      <c r="F17" s="2">
        <v>303638</v>
      </c>
      <c r="G17" s="2"/>
      <c r="H17" s="19">
        <v>1859</v>
      </c>
      <c r="I17" s="2"/>
      <c r="J17" s="19">
        <f t="shared" si="1"/>
        <v>163.33000000000001</v>
      </c>
      <c r="K17" s="2"/>
      <c r="L17" s="19">
        <f t="shared" si="2"/>
        <v>3.3</v>
      </c>
      <c r="M17" s="2"/>
      <c r="N17" s="2">
        <f t="shared" si="3"/>
        <v>1169114</v>
      </c>
      <c r="O17" s="2"/>
      <c r="P17" s="18" t="s">
        <v>98</v>
      </c>
      <c r="R17" s="17">
        <f t="shared" si="4"/>
        <v>0.7</v>
      </c>
      <c r="T17" s="15">
        <f t="shared" si="5"/>
        <v>818380</v>
      </c>
      <c r="U17" s="15"/>
      <c r="V17" s="15">
        <v>847658</v>
      </c>
      <c r="X17" s="15">
        <f t="shared" si="8"/>
        <v>847658</v>
      </c>
      <c r="Z17" s="15">
        <f t="shared" si="9"/>
        <v>0</v>
      </c>
      <c r="AB17" s="15">
        <f t="shared" si="6"/>
        <v>818380</v>
      </c>
      <c r="AD17" s="15">
        <v>111114</v>
      </c>
      <c r="AF17" s="2">
        <f t="shared" si="7"/>
        <v>-736544</v>
      </c>
    </row>
    <row r="18" spans="1:33" x14ac:dyDescent="0.2">
      <c r="A18" s="1" t="s">
        <v>50</v>
      </c>
      <c r="C18" s="20">
        <v>963025.97000000009</v>
      </c>
      <c r="D18" s="2">
        <f t="shared" si="0"/>
        <v>963026</v>
      </c>
      <c r="E18" s="2"/>
      <c r="F18" s="2">
        <v>206049</v>
      </c>
      <c r="G18" s="2"/>
      <c r="H18" s="19">
        <v>1400</v>
      </c>
      <c r="I18" s="2"/>
      <c r="J18" s="19">
        <f t="shared" si="1"/>
        <v>147.18</v>
      </c>
      <c r="K18" s="2"/>
      <c r="L18" s="19">
        <f t="shared" si="2"/>
        <v>4.67</v>
      </c>
      <c r="M18" s="2"/>
      <c r="N18" s="2">
        <f t="shared" si="3"/>
        <v>880452</v>
      </c>
      <c r="O18" s="2"/>
      <c r="P18" s="18" t="s">
        <v>101</v>
      </c>
      <c r="R18" s="17">
        <f t="shared" si="4"/>
        <v>0.7</v>
      </c>
      <c r="T18" s="15">
        <f t="shared" si="5"/>
        <v>616316</v>
      </c>
      <c r="U18" s="15"/>
      <c r="V18" s="15">
        <v>631298</v>
      </c>
      <c r="X18" s="15">
        <f t="shared" si="8"/>
        <v>631298</v>
      </c>
      <c r="Z18" s="15">
        <f t="shared" si="9"/>
        <v>0</v>
      </c>
      <c r="AB18" s="15">
        <f t="shared" si="6"/>
        <v>616316</v>
      </c>
      <c r="AD18" s="15">
        <v>131998</v>
      </c>
      <c r="AF18" s="2">
        <f t="shared" si="7"/>
        <v>-499300</v>
      </c>
    </row>
    <row r="19" spans="1:33" s="21" customFormat="1" x14ac:dyDescent="0.2">
      <c r="A19" s="1" t="s">
        <v>49</v>
      </c>
      <c r="B19" s="1"/>
      <c r="C19" s="20">
        <v>3757957.4200000004</v>
      </c>
      <c r="D19" s="2">
        <f t="shared" si="0"/>
        <v>3757957</v>
      </c>
      <c r="E19" s="2"/>
      <c r="F19" s="2">
        <v>714970</v>
      </c>
      <c r="G19" s="2"/>
      <c r="H19" s="19">
        <v>6143</v>
      </c>
      <c r="I19" s="2"/>
      <c r="J19" s="19">
        <f t="shared" si="1"/>
        <v>116.39</v>
      </c>
      <c r="K19" s="2"/>
      <c r="L19" s="19">
        <f t="shared" si="2"/>
        <v>5.26</v>
      </c>
      <c r="M19" s="2"/>
      <c r="N19" s="2">
        <f t="shared" si="3"/>
        <v>3863296</v>
      </c>
      <c r="O19" s="2"/>
      <c r="P19" s="18" t="s">
        <v>98</v>
      </c>
      <c r="Q19" s="1"/>
      <c r="R19" s="17">
        <f t="shared" si="4"/>
        <v>0.7</v>
      </c>
      <c r="S19" s="1"/>
      <c r="T19" s="15">
        <f t="shared" si="5"/>
        <v>2704307</v>
      </c>
      <c r="U19" s="15"/>
      <c r="V19" s="15">
        <v>2801055</v>
      </c>
      <c r="W19" s="1"/>
      <c r="X19" s="15">
        <f t="shared" si="8"/>
        <v>2801055</v>
      </c>
      <c r="Y19" s="1"/>
      <c r="Z19" s="15">
        <f t="shared" si="9"/>
        <v>0</v>
      </c>
      <c r="AA19" s="1"/>
      <c r="AB19" s="15">
        <f t="shared" si="6"/>
        <v>2704307</v>
      </c>
      <c r="AC19" s="1"/>
      <c r="AD19" s="15">
        <v>397290</v>
      </c>
      <c r="AE19" s="1"/>
      <c r="AF19" s="2">
        <f t="shared" si="7"/>
        <v>-2403765</v>
      </c>
      <c r="AG19" s="1"/>
    </row>
    <row r="20" spans="1:33" ht="18" customHeight="1" x14ac:dyDescent="0.2">
      <c r="A20" s="1" t="s">
        <v>48</v>
      </c>
      <c r="C20" s="20">
        <v>916616.2100000002</v>
      </c>
      <c r="D20" s="2">
        <f t="shared" si="0"/>
        <v>916616</v>
      </c>
      <c r="E20" s="2"/>
      <c r="F20" s="2">
        <v>137788</v>
      </c>
      <c r="G20" s="2"/>
      <c r="H20" s="19">
        <v>1405.1</v>
      </c>
      <c r="I20" s="2"/>
      <c r="J20" s="19">
        <f t="shared" si="1"/>
        <v>98.06</v>
      </c>
      <c r="K20" s="2"/>
      <c r="L20" s="19">
        <f t="shared" si="2"/>
        <v>6.65</v>
      </c>
      <c r="M20" s="2"/>
      <c r="N20" s="2">
        <f t="shared" si="3"/>
        <v>883659</v>
      </c>
      <c r="O20" s="2"/>
      <c r="P20" s="18" t="s">
        <v>101</v>
      </c>
      <c r="R20" s="17">
        <f t="shared" si="4"/>
        <v>0.7</v>
      </c>
      <c r="T20" s="15">
        <f t="shared" si="5"/>
        <v>618561</v>
      </c>
      <c r="U20" s="15"/>
      <c r="V20" s="15">
        <v>622109</v>
      </c>
      <c r="X20" s="15">
        <f t="shared" si="8"/>
        <v>622109</v>
      </c>
      <c r="Z20" s="15">
        <f t="shared" si="9"/>
        <v>0</v>
      </c>
      <c r="AB20" s="15">
        <f t="shared" si="6"/>
        <v>618561</v>
      </c>
      <c r="AD20" s="15">
        <v>144165</v>
      </c>
      <c r="AF20" s="2">
        <f t="shared" si="7"/>
        <v>-477944</v>
      </c>
    </row>
    <row r="21" spans="1:33" s="21" customFormat="1" x14ac:dyDescent="0.2">
      <c r="A21" s="1" t="s">
        <v>47</v>
      </c>
      <c r="B21" s="1"/>
      <c r="C21" s="20">
        <v>662754.5199999999</v>
      </c>
      <c r="D21" s="2">
        <f t="shared" si="0"/>
        <v>662755</v>
      </c>
      <c r="E21" s="2"/>
      <c r="F21" s="2">
        <v>309209</v>
      </c>
      <c r="G21" s="2"/>
      <c r="H21" s="19">
        <v>1636.69</v>
      </c>
      <c r="I21" s="2"/>
      <c r="J21" s="19">
        <f t="shared" si="1"/>
        <v>188.92</v>
      </c>
      <c r="K21" s="2"/>
      <c r="L21" s="19">
        <f t="shared" si="2"/>
        <v>2.14</v>
      </c>
      <c r="M21" s="2"/>
      <c r="N21" s="2">
        <f t="shared" si="3"/>
        <v>1029305</v>
      </c>
      <c r="O21" s="2"/>
      <c r="P21" s="18" t="s">
        <v>101</v>
      </c>
      <c r="Q21" s="1"/>
      <c r="R21" s="17">
        <f t="shared" si="4"/>
        <v>0.7</v>
      </c>
      <c r="S21" s="1"/>
      <c r="T21" s="15">
        <f t="shared" si="5"/>
        <v>720514</v>
      </c>
      <c r="U21" s="15"/>
      <c r="V21" s="15">
        <v>774104</v>
      </c>
      <c r="W21" s="1"/>
      <c r="X21" s="15">
        <f t="shared" si="8"/>
        <v>774104</v>
      </c>
      <c r="Y21" s="1"/>
      <c r="Z21" s="15">
        <f t="shared" si="9"/>
        <v>0</v>
      </c>
      <c r="AA21" s="1"/>
      <c r="AB21" s="15">
        <f t="shared" si="6"/>
        <v>720514</v>
      </c>
      <c r="AC21" s="1"/>
      <c r="AD21" s="15">
        <v>141067</v>
      </c>
      <c r="AE21" s="1"/>
      <c r="AF21" s="2">
        <f t="shared" si="7"/>
        <v>-633037</v>
      </c>
      <c r="AG21" s="1"/>
    </row>
    <row r="22" spans="1:33" x14ac:dyDescent="0.2">
      <c r="A22" s="1" t="s">
        <v>46</v>
      </c>
      <c r="C22" s="20">
        <v>3370500.1899999995</v>
      </c>
      <c r="D22" s="2">
        <f t="shared" si="0"/>
        <v>3370500</v>
      </c>
      <c r="E22" s="2"/>
      <c r="F22" s="2">
        <v>870119</v>
      </c>
      <c r="G22" s="2"/>
      <c r="H22" s="19">
        <v>4808.12</v>
      </c>
      <c r="I22" s="2"/>
      <c r="J22" s="19">
        <f t="shared" si="1"/>
        <v>180.97</v>
      </c>
      <c r="K22" s="2"/>
      <c r="L22" s="19">
        <f t="shared" si="2"/>
        <v>3.87</v>
      </c>
      <c r="M22" s="2"/>
      <c r="N22" s="2">
        <f t="shared" si="3"/>
        <v>3023798</v>
      </c>
      <c r="O22" s="2"/>
      <c r="P22" s="18" t="s">
        <v>101</v>
      </c>
      <c r="R22" s="17">
        <f t="shared" si="4"/>
        <v>0.7</v>
      </c>
      <c r="T22" s="15">
        <f t="shared" si="5"/>
        <v>2116659</v>
      </c>
      <c r="U22" s="15"/>
      <c r="V22" s="15">
        <v>2192383</v>
      </c>
      <c r="X22" s="15">
        <f t="shared" si="8"/>
        <v>2192383</v>
      </c>
      <c r="Z22" s="15">
        <f t="shared" si="9"/>
        <v>0</v>
      </c>
      <c r="AB22" s="15">
        <f t="shared" si="6"/>
        <v>2116659</v>
      </c>
      <c r="AD22" s="15">
        <v>477513</v>
      </c>
      <c r="AF22" s="2">
        <f t="shared" si="7"/>
        <v>-1714870</v>
      </c>
    </row>
    <row r="23" spans="1:33" s="21" customFormat="1" x14ac:dyDescent="0.2">
      <c r="A23" s="1" t="s">
        <v>45</v>
      </c>
      <c r="B23" s="1"/>
      <c r="C23" s="20">
        <v>1928913.9700000002</v>
      </c>
      <c r="D23" s="2">
        <f t="shared" si="0"/>
        <v>1928914</v>
      </c>
      <c r="E23" s="2"/>
      <c r="F23" s="2">
        <v>417314</v>
      </c>
      <c r="G23" s="2"/>
      <c r="H23" s="19">
        <v>2992.04</v>
      </c>
      <c r="I23" s="2"/>
      <c r="J23" s="19">
        <f t="shared" si="1"/>
        <v>139.47</v>
      </c>
      <c r="K23" s="2"/>
      <c r="L23" s="19">
        <f t="shared" si="2"/>
        <v>4.62</v>
      </c>
      <c r="M23" s="2"/>
      <c r="N23" s="2">
        <f t="shared" si="3"/>
        <v>1881676</v>
      </c>
      <c r="O23" s="2"/>
      <c r="P23" s="18" t="s">
        <v>101</v>
      </c>
      <c r="Q23" s="1"/>
      <c r="R23" s="17">
        <f t="shared" si="4"/>
        <v>0.7</v>
      </c>
      <c r="S23" s="1"/>
      <c r="T23" s="15">
        <f t="shared" si="5"/>
        <v>1317173</v>
      </c>
      <c r="U23" s="15"/>
      <c r="V23" s="15">
        <v>1364296</v>
      </c>
      <c r="W23" s="1"/>
      <c r="X23" s="15">
        <f t="shared" si="8"/>
        <v>1364296</v>
      </c>
      <c r="Y23" s="1"/>
      <c r="Z23" s="15">
        <f t="shared" si="9"/>
        <v>0</v>
      </c>
      <c r="AA23" s="1"/>
      <c r="AB23" s="15">
        <f t="shared" si="6"/>
        <v>1317173</v>
      </c>
      <c r="AC23" s="1"/>
      <c r="AD23" s="15">
        <v>192065</v>
      </c>
      <c r="AE23" s="1"/>
      <c r="AF23" s="2">
        <f t="shared" si="7"/>
        <v>-1172231</v>
      </c>
      <c r="AG23" s="1"/>
    </row>
    <row r="24" spans="1:33" x14ac:dyDescent="0.2">
      <c r="A24" s="1" t="s">
        <v>44</v>
      </c>
      <c r="C24" s="20">
        <v>2625125.2999999998</v>
      </c>
      <c r="D24" s="2">
        <f t="shared" si="0"/>
        <v>2625125</v>
      </c>
      <c r="E24" s="2"/>
      <c r="F24" s="2">
        <v>727025</v>
      </c>
      <c r="G24" s="2"/>
      <c r="H24" s="19">
        <v>3989.5</v>
      </c>
      <c r="I24" s="2"/>
      <c r="J24" s="19">
        <f t="shared" si="1"/>
        <v>182.23</v>
      </c>
      <c r="K24" s="2"/>
      <c r="L24" s="19">
        <f t="shared" si="2"/>
        <v>3.61</v>
      </c>
      <c r="M24" s="2"/>
      <c r="N24" s="2">
        <f t="shared" si="3"/>
        <v>2508973</v>
      </c>
      <c r="O24" s="2"/>
      <c r="P24" s="18" t="s">
        <v>92</v>
      </c>
      <c r="R24" s="17">
        <f t="shared" si="4"/>
        <v>0.7</v>
      </c>
      <c r="T24" s="15">
        <f t="shared" si="5"/>
        <v>1756281</v>
      </c>
      <c r="U24" s="15"/>
      <c r="V24" s="15">
        <v>1819113</v>
      </c>
      <c r="X24" s="15">
        <f t="shared" si="8"/>
        <v>1819113</v>
      </c>
      <c r="Z24" s="15">
        <f t="shared" si="9"/>
        <v>0</v>
      </c>
      <c r="AB24" s="15">
        <f t="shared" si="6"/>
        <v>1756281</v>
      </c>
      <c r="AD24" s="15">
        <v>-6943</v>
      </c>
      <c r="AF24" s="2">
        <f t="shared" si="7"/>
        <v>-1826056</v>
      </c>
    </row>
    <row r="25" spans="1:33" ht="18" customHeight="1" x14ac:dyDescent="0.2">
      <c r="A25" s="1" t="s">
        <v>43</v>
      </c>
      <c r="C25" s="20">
        <v>1080067.1100000001</v>
      </c>
      <c r="D25" s="2">
        <f t="shared" si="0"/>
        <v>1080067</v>
      </c>
      <c r="E25" s="2"/>
      <c r="F25" s="2">
        <v>370210</v>
      </c>
      <c r="G25" s="2"/>
      <c r="H25" s="19">
        <v>2332.54</v>
      </c>
      <c r="I25" s="2"/>
      <c r="J25" s="19">
        <f t="shared" si="1"/>
        <v>158.72</v>
      </c>
      <c r="K25" s="2"/>
      <c r="L25" s="19">
        <f t="shared" si="2"/>
        <v>2.92</v>
      </c>
      <c r="M25" s="2"/>
      <c r="N25" s="2">
        <f t="shared" si="3"/>
        <v>1466920</v>
      </c>
      <c r="O25" s="2"/>
      <c r="P25" s="18" t="s">
        <v>101</v>
      </c>
      <c r="R25" s="17">
        <f t="shared" si="4"/>
        <v>0.7</v>
      </c>
      <c r="T25" s="15">
        <f t="shared" si="5"/>
        <v>1026844</v>
      </c>
      <c r="U25" s="15"/>
      <c r="V25" s="15">
        <v>1047393</v>
      </c>
      <c r="X25" s="15">
        <f t="shared" si="8"/>
        <v>1047393</v>
      </c>
      <c r="Z25" s="15">
        <f t="shared" si="9"/>
        <v>0</v>
      </c>
      <c r="AB25" s="15">
        <f t="shared" si="6"/>
        <v>1026844</v>
      </c>
      <c r="AD25" s="15">
        <v>227494</v>
      </c>
      <c r="AF25" s="2">
        <f t="shared" si="7"/>
        <v>-819899</v>
      </c>
    </row>
    <row r="26" spans="1:33" s="21" customFormat="1" x14ac:dyDescent="0.2">
      <c r="A26" s="1" t="s">
        <v>42</v>
      </c>
      <c r="B26" s="1"/>
      <c r="C26" s="20">
        <v>6203116.5099999988</v>
      </c>
      <c r="D26" s="2">
        <f t="shared" si="0"/>
        <v>6203117</v>
      </c>
      <c r="E26" s="2"/>
      <c r="F26" s="2">
        <v>1716509</v>
      </c>
      <c r="G26" s="2"/>
      <c r="H26" s="19">
        <v>10728.800000000001</v>
      </c>
      <c r="I26" s="2"/>
      <c r="J26" s="19">
        <f t="shared" si="1"/>
        <v>159.99</v>
      </c>
      <c r="K26" s="2"/>
      <c r="L26" s="19">
        <f t="shared" si="2"/>
        <v>3.61</v>
      </c>
      <c r="M26" s="2"/>
      <c r="N26" s="2">
        <f t="shared" si="3"/>
        <v>6747278</v>
      </c>
      <c r="O26" s="2"/>
      <c r="P26" s="18" t="s">
        <v>92</v>
      </c>
      <c r="Q26" s="1"/>
      <c r="R26" s="17">
        <f t="shared" si="4"/>
        <v>0.7</v>
      </c>
      <c r="S26" s="1"/>
      <c r="T26" s="15">
        <f t="shared" si="5"/>
        <v>4723095</v>
      </c>
      <c r="U26" s="15"/>
      <c r="V26" s="15">
        <v>4903009</v>
      </c>
      <c r="W26" s="1"/>
      <c r="X26" s="15">
        <f t="shared" si="8"/>
        <v>4903009</v>
      </c>
      <c r="Y26" s="1"/>
      <c r="Z26" s="15">
        <f t="shared" si="9"/>
        <v>0</v>
      </c>
      <c r="AA26" s="1"/>
      <c r="AB26" s="15">
        <f t="shared" si="6"/>
        <v>4723095</v>
      </c>
      <c r="AC26" s="1"/>
      <c r="AD26" s="15">
        <v>-10253</v>
      </c>
      <c r="AE26" s="1"/>
      <c r="AF26" s="2">
        <f t="shared" si="7"/>
        <v>-4913262</v>
      </c>
      <c r="AG26" s="1"/>
    </row>
    <row r="27" spans="1:33" x14ac:dyDescent="0.2">
      <c r="A27" s="1" t="s">
        <v>41</v>
      </c>
      <c r="C27" s="20">
        <v>3116126.7999999984</v>
      </c>
      <c r="D27" s="2">
        <f t="shared" si="0"/>
        <v>3116127</v>
      </c>
      <c r="E27" s="2"/>
      <c r="F27" s="2">
        <v>583966</v>
      </c>
      <c r="G27" s="2"/>
      <c r="H27" s="19">
        <v>4573.6499999999996</v>
      </c>
      <c r="I27" s="2"/>
      <c r="J27" s="19">
        <f t="shared" si="1"/>
        <v>127.68</v>
      </c>
      <c r="K27" s="2"/>
      <c r="L27" s="19">
        <f t="shared" si="2"/>
        <v>5.34</v>
      </c>
      <c r="M27" s="2"/>
      <c r="N27" s="2">
        <f t="shared" si="3"/>
        <v>2876341</v>
      </c>
      <c r="O27" s="2"/>
      <c r="P27" s="18" t="s">
        <v>98</v>
      </c>
      <c r="R27" s="17">
        <f t="shared" si="4"/>
        <v>0.7</v>
      </c>
      <c r="T27" s="15">
        <f t="shared" si="5"/>
        <v>2013439</v>
      </c>
      <c r="U27" s="15"/>
      <c r="V27" s="15">
        <v>2109181</v>
      </c>
      <c r="X27" s="15">
        <f t="shared" si="8"/>
        <v>2109181</v>
      </c>
      <c r="Z27" s="15">
        <f t="shared" si="9"/>
        <v>0</v>
      </c>
      <c r="AB27" s="15">
        <f t="shared" si="6"/>
        <v>2013439</v>
      </c>
      <c r="AD27" s="15">
        <v>141470</v>
      </c>
      <c r="AF27" s="2">
        <f t="shared" si="7"/>
        <v>-1967711</v>
      </c>
    </row>
    <row r="28" spans="1:33" x14ac:dyDescent="0.2">
      <c r="A28" s="1" t="s">
        <v>40</v>
      </c>
      <c r="C28" s="20">
        <v>6343025.1199999992</v>
      </c>
      <c r="D28" s="2">
        <f t="shared" si="0"/>
        <v>6343025</v>
      </c>
      <c r="E28" s="2"/>
      <c r="F28" s="2">
        <v>1102743</v>
      </c>
      <c r="G28" s="2"/>
      <c r="H28" s="19">
        <v>9017.0400000000009</v>
      </c>
      <c r="I28" s="2"/>
      <c r="J28" s="19">
        <f t="shared" si="1"/>
        <v>122.3</v>
      </c>
      <c r="K28" s="2"/>
      <c r="L28" s="19">
        <f t="shared" si="2"/>
        <v>5.75</v>
      </c>
      <c r="M28" s="2"/>
      <c r="N28" s="2">
        <f t="shared" si="3"/>
        <v>5670762</v>
      </c>
      <c r="O28" s="2"/>
      <c r="P28" s="18" t="s">
        <v>92</v>
      </c>
      <c r="R28" s="17">
        <f t="shared" si="4"/>
        <v>0.7</v>
      </c>
      <c r="T28" s="15">
        <f t="shared" si="5"/>
        <v>3969533</v>
      </c>
      <c r="U28" s="15"/>
      <c r="V28" s="15">
        <v>4081452</v>
      </c>
      <c r="X28" s="15">
        <f t="shared" si="8"/>
        <v>4081452</v>
      </c>
      <c r="Z28" s="15">
        <f t="shared" si="9"/>
        <v>0</v>
      </c>
      <c r="AB28" s="15">
        <f t="shared" si="6"/>
        <v>3969533</v>
      </c>
      <c r="AD28" s="15">
        <v>959</v>
      </c>
      <c r="AF28" s="2">
        <f t="shared" si="7"/>
        <v>-4080493</v>
      </c>
    </row>
    <row r="29" spans="1:33" x14ac:dyDescent="0.2">
      <c r="A29" s="1" t="s">
        <v>39</v>
      </c>
      <c r="C29" s="20">
        <v>16042704.879999999</v>
      </c>
      <c r="D29" s="2">
        <f t="shared" si="0"/>
        <v>16042705</v>
      </c>
      <c r="E29" s="2"/>
      <c r="F29" s="2">
        <v>3974389</v>
      </c>
      <c r="G29" s="2"/>
      <c r="H29" s="19">
        <v>25676.63</v>
      </c>
      <c r="I29" s="2"/>
      <c r="J29" s="19">
        <f t="shared" si="1"/>
        <v>154.79</v>
      </c>
      <c r="K29" s="2"/>
      <c r="L29" s="19">
        <f t="shared" si="2"/>
        <v>4.04</v>
      </c>
      <c r="M29" s="2"/>
      <c r="N29" s="2">
        <f t="shared" si="3"/>
        <v>16147879</v>
      </c>
      <c r="O29" s="2"/>
      <c r="P29" s="18" t="s">
        <v>92</v>
      </c>
      <c r="R29" s="17">
        <f t="shared" si="4"/>
        <v>0.7</v>
      </c>
      <c r="T29" s="15">
        <f t="shared" si="5"/>
        <v>11303515</v>
      </c>
      <c r="U29" s="15"/>
      <c r="V29" s="15">
        <v>11707904</v>
      </c>
      <c r="X29" s="15">
        <f t="shared" si="8"/>
        <v>11707904</v>
      </c>
      <c r="Z29" s="15">
        <f t="shared" si="9"/>
        <v>0</v>
      </c>
      <c r="AB29" s="15">
        <f t="shared" si="6"/>
        <v>11303515</v>
      </c>
      <c r="AD29" s="15">
        <v>-75174</v>
      </c>
      <c r="AF29" s="2">
        <f t="shared" si="7"/>
        <v>-11783078</v>
      </c>
    </row>
    <row r="30" spans="1:33" ht="18" customHeight="1" x14ac:dyDescent="0.2">
      <c r="A30" s="1" t="s">
        <v>38</v>
      </c>
      <c r="C30" s="20">
        <v>1597250.5100000002</v>
      </c>
      <c r="D30" s="2">
        <f t="shared" si="0"/>
        <v>1597251</v>
      </c>
      <c r="E30" s="2"/>
      <c r="F30" s="2">
        <v>399552</v>
      </c>
      <c r="G30" s="2"/>
      <c r="H30" s="19">
        <v>2551.0100000000002</v>
      </c>
      <c r="I30" s="2"/>
      <c r="J30" s="19">
        <f t="shared" si="1"/>
        <v>156.63</v>
      </c>
      <c r="K30" s="2"/>
      <c r="L30" s="19">
        <f t="shared" si="2"/>
        <v>4</v>
      </c>
      <c r="M30" s="2"/>
      <c r="N30" s="2">
        <f t="shared" si="3"/>
        <v>1604315</v>
      </c>
      <c r="O30" s="2"/>
      <c r="P30" s="18" t="s">
        <v>98</v>
      </c>
      <c r="R30" s="17">
        <f t="shared" si="4"/>
        <v>0.7</v>
      </c>
      <c r="T30" s="15">
        <f t="shared" si="5"/>
        <v>1123021</v>
      </c>
      <c r="U30" s="15"/>
      <c r="V30" s="15">
        <v>1144046</v>
      </c>
      <c r="X30" s="15">
        <f t="shared" si="8"/>
        <v>1144046</v>
      </c>
      <c r="Z30" s="15">
        <f t="shared" si="9"/>
        <v>0</v>
      </c>
      <c r="AB30" s="15">
        <f t="shared" si="6"/>
        <v>1123021</v>
      </c>
      <c r="AD30" s="15">
        <v>161010</v>
      </c>
      <c r="AF30" s="2">
        <f t="shared" si="7"/>
        <v>-983036</v>
      </c>
    </row>
    <row r="31" spans="1:33" s="21" customFormat="1" x14ac:dyDescent="0.2">
      <c r="A31" s="1" t="s">
        <v>37</v>
      </c>
      <c r="B31" s="1"/>
      <c r="C31" s="20">
        <v>1807375.42</v>
      </c>
      <c r="D31" s="2">
        <f t="shared" si="0"/>
        <v>1807375</v>
      </c>
      <c r="E31" s="2"/>
      <c r="F31" s="2">
        <v>536538</v>
      </c>
      <c r="G31" s="2"/>
      <c r="H31" s="19">
        <v>3382.66</v>
      </c>
      <c r="I31" s="2"/>
      <c r="J31" s="19">
        <f t="shared" si="1"/>
        <v>158.61000000000001</v>
      </c>
      <c r="K31" s="2"/>
      <c r="L31" s="19">
        <f t="shared" si="2"/>
        <v>3.37</v>
      </c>
      <c r="M31" s="2"/>
      <c r="N31" s="2">
        <f t="shared" si="3"/>
        <v>2127335</v>
      </c>
      <c r="O31" s="2"/>
      <c r="P31" s="18" t="s">
        <v>98</v>
      </c>
      <c r="Q31" s="1"/>
      <c r="R31" s="17">
        <f t="shared" si="4"/>
        <v>0.7</v>
      </c>
      <c r="S31" s="1"/>
      <c r="T31" s="15">
        <f t="shared" si="5"/>
        <v>1489135</v>
      </c>
      <c r="U31" s="15"/>
      <c r="V31" s="15">
        <v>1542409</v>
      </c>
      <c r="W31" s="1"/>
      <c r="X31" s="15">
        <f t="shared" si="8"/>
        <v>1542409</v>
      </c>
      <c r="Y31" s="1"/>
      <c r="Z31" s="15">
        <f t="shared" si="9"/>
        <v>0</v>
      </c>
      <c r="AA31" s="1"/>
      <c r="AB31" s="15">
        <f t="shared" si="6"/>
        <v>1489135</v>
      </c>
      <c r="AC31" s="1"/>
      <c r="AD31" s="15">
        <v>228645</v>
      </c>
      <c r="AE31" s="1"/>
      <c r="AF31" s="2">
        <f t="shared" si="7"/>
        <v>-1313764</v>
      </c>
      <c r="AG31" s="1"/>
    </row>
    <row r="32" spans="1:33" s="21" customFormat="1" x14ac:dyDescent="0.2">
      <c r="A32" s="1" t="s">
        <v>36</v>
      </c>
      <c r="B32" s="1"/>
      <c r="C32" s="20">
        <v>3945387.9999999991</v>
      </c>
      <c r="D32" s="2">
        <f t="shared" si="0"/>
        <v>3945388</v>
      </c>
      <c r="E32" s="2"/>
      <c r="F32" s="2">
        <v>864728</v>
      </c>
      <c r="G32" s="2"/>
      <c r="H32" s="19">
        <v>5567.01</v>
      </c>
      <c r="I32" s="2"/>
      <c r="J32" s="19">
        <f t="shared" si="1"/>
        <v>155.33000000000001</v>
      </c>
      <c r="K32" s="2"/>
      <c r="L32" s="19">
        <f t="shared" si="2"/>
        <v>4.5599999999999996</v>
      </c>
      <c r="M32" s="2"/>
      <c r="N32" s="2">
        <f t="shared" si="3"/>
        <v>3501059</v>
      </c>
      <c r="O32" s="2"/>
      <c r="P32" s="18" t="s">
        <v>95</v>
      </c>
      <c r="Q32" s="1"/>
      <c r="R32" s="17">
        <f t="shared" si="4"/>
        <v>0.7</v>
      </c>
      <c r="S32" s="1"/>
      <c r="T32" s="15">
        <f t="shared" si="5"/>
        <v>2450741</v>
      </c>
      <c r="U32" s="15"/>
      <c r="V32" s="15">
        <v>2538418</v>
      </c>
      <c r="W32" s="1"/>
      <c r="X32" s="15">
        <f t="shared" si="8"/>
        <v>2538418</v>
      </c>
      <c r="Y32" s="1"/>
      <c r="Z32" s="15">
        <f t="shared" si="9"/>
        <v>0</v>
      </c>
      <c r="AA32" s="1"/>
      <c r="AB32" s="15">
        <f t="shared" si="6"/>
        <v>2450741</v>
      </c>
      <c r="AC32" s="1"/>
      <c r="AD32" s="15">
        <v>188146</v>
      </c>
      <c r="AE32" s="1"/>
      <c r="AF32" s="2">
        <f t="shared" si="7"/>
        <v>-2350272</v>
      </c>
      <c r="AG32" s="1"/>
    </row>
    <row r="33" spans="1:33" s="21" customFormat="1" x14ac:dyDescent="0.2">
      <c r="A33" s="1" t="s">
        <v>35</v>
      </c>
      <c r="B33" s="1"/>
      <c r="C33" s="20">
        <v>5542852.2499999991</v>
      </c>
      <c r="D33" s="2">
        <f t="shared" si="0"/>
        <v>5542852</v>
      </c>
      <c r="E33" s="2"/>
      <c r="F33" s="2">
        <v>1301358</v>
      </c>
      <c r="G33" s="2"/>
      <c r="H33" s="19">
        <v>7838.08</v>
      </c>
      <c r="I33" s="2"/>
      <c r="J33" s="19">
        <f t="shared" si="1"/>
        <v>166.03</v>
      </c>
      <c r="K33" s="2"/>
      <c r="L33" s="19">
        <f t="shared" si="2"/>
        <v>4.26</v>
      </c>
      <c r="M33" s="2"/>
      <c r="N33" s="2">
        <f t="shared" si="3"/>
        <v>4929321</v>
      </c>
      <c r="O33" s="2"/>
      <c r="P33" s="18" t="s">
        <v>92</v>
      </c>
      <c r="Q33" s="1"/>
      <c r="R33" s="17">
        <f t="shared" si="4"/>
        <v>0.7</v>
      </c>
      <c r="S33" s="1"/>
      <c r="T33" s="15">
        <f t="shared" si="5"/>
        <v>3450525</v>
      </c>
      <c r="U33" s="15"/>
      <c r="V33" s="15">
        <v>3573969</v>
      </c>
      <c r="W33" s="1"/>
      <c r="X33" s="15">
        <f t="shared" si="8"/>
        <v>3573969</v>
      </c>
      <c r="Y33" s="1"/>
      <c r="Z33" s="15">
        <f t="shared" si="9"/>
        <v>0</v>
      </c>
      <c r="AA33" s="1"/>
      <c r="AB33" s="15">
        <f t="shared" si="6"/>
        <v>3450525</v>
      </c>
      <c r="AC33" s="1"/>
      <c r="AD33" s="15">
        <v>-37395</v>
      </c>
      <c r="AE33" s="1"/>
      <c r="AF33" s="2">
        <f t="shared" si="7"/>
        <v>-3611364</v>
      </c>
      <c r="AG33" s="1"/>
    </row>
    <row r="34" spans="1:33" s="21" customFormat="1" x14ac:dyDescent="0.2">
      <c r="A34" s="1" t="s">
        <v>34</v>
      </c>
      <c r="B34" s="1"/>
      <c r="C34" s="20">
        <v>2901210.8800000004</v>
      </c>
      <c r="D34" s="2">
        <f t="shared" si="0"/>
        <v>2901211</v>
      </c>
      <c r="E34" s="2"/>
      <c r="F34" s="2">
        <v>699984</v>
      </c>
      <c r="G34" s="2"/>
      <c r="H34" s="19">
        <v>4597.13</v>
      </c>
      <c r="I34" s="2"/>
      <c r="J34" s="19">
        <f t="shared" si="1"/>
        <v>152.27000000000001</v>
      </c>
      <c r="K34" s="2"/>
      <c r="L34" s="19">
        <f t="shared" si="2"/>
        <v>4.1399999999999997</v>
      </c>
      <c r="M34" s="2"/>
      <c r="N34" s="2">
        <f t="shared" si="3"/>
        <v>2891107</v>
      </c>
      <c r="O34" s="2"/>
      <c r="P34" s="18" t="s">
        <v>95</v>
      </c>
      <c r="Q34" s="1"/>
      <c r="R34" s="17">
        <f t="shared" si="4"/>
        <v>0.7</v>
      </c>
      <c r="S34" s="1"/>
      <c r="T34" s="15">
        <f t="shared" si="5"/>
        <v>2023775</v>
      </c>
      <c r="U34" s="15"/>
      <c r="V34" s="15">
        <v>2096176</v>
      </c>
      <c r="W34" s="1"/>
      <c r="X34" s="15">
        <f t="shared" si="8"/>
        <v>2096176</v>
      </c>
      <c r="Y34" s="1"/>
      <c r="Z34" s="15">
        <f t="shared" si="9"/>
        <v>0</v>
      </c>
      <c r="AA34" s="1"/>
      <c r="AB34" s="15">
        <f t="shared" si="6"/>
        <v>2023775</v>
      </c>
      <c r="AC34" s="1"/>
      <c r="AD34" s="15">
        <v>136799</v>
      </c>
      <c r="AE34" s="1"/>
      <c r="AF34" s="2">
        <f t="shared" si="7"/>
        <v>-1959377</v>
      </c>
      <c r="AG34" s="1"/>
    </row>
    <row r="35" spans="1:33" s="21" customFormat="1" ht="18" customHeight="1" x14ac:dyDescent="0.2">
      <c r="A35" s="1" t="s">
        <v>33</v>
      </c>
      <c r="B35" s="1"/>
      <c r="C35" s="20">
        <v>1939207.1100000003</v>
      </c>
      <c r="D35" s="2">
        <f t="shared" si="0"/>
        <v>1939207</v>
      </c>
      <c r="E35" s="2"/>
      <c r="F35" s="2">
        <v>681060</v>
      </c>
      <c r="G35" s="2"/>
      <c r="H35" s="19">
        <v>4065.8</v>
      </c>
      <c r="I35" s="2"/>
      <c r="J35" s="19">
        <f t="shared" si="1"/>
        <v>167.51</v>
      </c>
      <c r="K35" s="2"/>
      <c r="L35" s="19">
        <f t="shared" si="2"/>
        <v>2.85</v>
      </c>
      <c r="M35" s="2"/>
      <c r="N35" s="2">
        <f t="shared" si="3"/>
        <v>2556957</v>
      </c>
      <c r="O35" s="2"/>
      <c r="P35" s="18" t="s">
        <v>98</v>
      </c>
      <c r="Q35" s="1"/>
      <c r="R35" s="17">
        <f t="shared" si="4"/>
        <v>0.7</v>
      </c>
      <c r="S35" s="1"/>
      <c r="T35" s="15">
        <f t="shared" si="5"/>
        <v>1789870</v>
      </c>
      <c r="U35" s="15"/>
      <c r="V35" s="15">
        <v>1853904</v>
      </c>
      <c r="W35" s="1"/>
      <c r="X35" s="15">
        <f t="shared" si="8"/>
        <v>1853904</v>
      </c>
      <c r="Y35" s="1"/>
      <c r="Z35" s="15">
        <f t="shared" si="9"/>
        <v>0</v>
      </c>
      <c r="AA35" s="1"/>
      <c r="AB35" s="15">
        <f t="shared" si="6"/>
        <v>1789870</v>
      </c>
      <c r="AC35" s="1"/>
      <c r="AD35" s="15">
        <v>258748</v>
      </c>
      <c r="AE35" s="1"/>
      <c r="AF35" s="2">
        <f t="shared" si="7"/>
        <v>-1595156</v>
      </c>
      <c r="AG35" s="1"/>
    </row>
    <row r="36" spans="1:33" x14ac:dyDescent="0.2">
      <c r="A36" s="1" t="s">
        <v>32</v>
      </c>
      <c r="C36" s="20">
        <v>2746443.0699999994</v>
      </c>
      <c r="D36" s="2">
        <f t="shared" si="0"/>
        <v>2746443</v>
      </c>
      <c r="E36" s="2"/>
      <c r="F36" s="2">
        <v>800042</v>
      </c>
      <c r="G36" s="2"/>
      <c r="H36" s="19">
        <v>2970.97</v>
      </c>
      <c r="I36" s="2"/>
      <c r="J36" s="19">
        <f t="shared" si="1"/>
        <v>269.29000000000002</v>
      </c>
      <c r="K36" s="2"/>
      <c r="L36" s="19">
        <f t="shared" si="2"/>
        <v>3.43</v>
      </c>
      <c r="M36" s="2"/>
      <c r="N36" s="2">
        <f t="shared" si="3"/>
        <v>1868425</v>
      </c>
      <c r="O36" s="2"/>
      <c r="P36" s="18" t="s">
        <v>98</v>
      </c>
      <c r="R36" s="17">
        <f t="shared" si="4"/>
        <v>0.7</v>
      </c>
      <c r="T36" s="15">
        <f t="shared" si="5"/>
        <v>1307898</v>
      </c>
      <c r="U36" s="15"/>
      <c r="V36" s="15">
        <v>1354688</v>
      </c>
      <c r="X36" s="15">
        <f t="shared" si="8"/>
        <v>1354688</v>
      </c>
      <c r="Z36" s="15">
        <f t="shared" si="9"/>
        <v>0</v>
      </c>
      <c r="AB36" s="15">
        <f t="shared" si="6"/>
        <v>1307898</v>
      </c>
      <c r="AD36" s="15">
        <v>201367</v>
      </c>
      <c r="AF36" s="2">
        <f t="shared" si="7"/>
        <v>-1153321</v>
      </c>
    </row>
    <row r="37" spans="1:33" s="21" customFormat="1" x14ac:dyDescent="0.2">
      <c r="A37" s="1" t="s">
        <v>31</v>
      </c>
      <c r="B37" s="1"/>
      <c r="C37" s="20">
        <v>5457857.6900000004</v>
      </c>
      <c r="D37" s="2">
        <f t="shared" si="0"/>
        <v>5457858</v>
      </c>
      <c r="E37" s="2"/>
      <c r="F37" s="2">
        <v>1399167</v>
      </c>
      <c r="G37" s="2"/>
      <c r="H37" s="19">
        <v>8830.41</v>
      </c>
      <c r="I37" s="2"/>
      <c r="J37" s="19">
        <f t="shared" si="1"/>
        <v>158.44999999999999</v>
      </c>
      <c r="K37" s="2"/>
      <c r="L37" s="19">
        <f t="shared" si="2"/>
        <v>3.9</v>
      </c>
      <c r="M37" s="2"/>
      <c r="N37" s="2">
        <f t="shared" si="3"/>
        <v>5553392</v>
      </c>
      <c r="O37" s="2"/>
      <c r="P37" s="18" t="s">
        <v>92</v>
      </c>
      <c r="Q37" s="1"/>
      <c r="R37" s="17">
        <f t="shared" si="4"/>
        <v>0.7</v>
      </c>
      <c r="S37" s="1"/>
      <c r="T37" s="15">
        <f t="shared" si="5"/>
        <v>3887374</v>
      </c>
      <c r="U37" s="15"/>
      <c r="V37" s="15">
        <v>4026447</v>
      </c>
      <c r="W37" s="1"/>
      <c r="X37" s="15">
        <f t="shared" si="8"/>
        <v>4026447</v>
      </c>
      <c r="Y37" s="1"/>
      <c r="Z37" s="15">
        <f t="shared" si="9"/>
        <v>0</v>
      </c>
      <c r="AA37" s="1"/>
      <c r="AB37" s="15">
        <f t="shared" si="6"/>
        <v>3887374</v>
      </c>
      <c r="AC37" s="1"/>
      <c r="AD37" s="15">
        <v>-7951</v>
      </c>
      <c r="AE37" s="1"/>
      <c r="AF37" s="2">
        <f t="shared" si="7"/>
        <v>-4034398</v>
      </c>
      <c r="AG37" s="1"/>
    </row>
    <row r="38" spans="1:33" x14ac:dyDescent="0.2">
      <c r="A38" s="1" t="s">
        <v>30</v>
      </c>
      <c r="C38" s="20">
        <v>2953171.0900000003</v>
      </c>
      <c r="D38" s="2">
        <f t="shared" si="0"/>
        <v>2953171</v>
      </c>
      <c r="E38" s="2"/>
      <c r="F38" s="2">
        <v>611116</v>
      </c>
      <c r="G38" s="2"/>
      <c r="H38" s="19">
        <v>4098.84</v>
      </c>
      <c r="I38" s="2"/>
      <c r="J38" s="19">
        <f t="shared" si="1"/>
        <v>149.09</v>
      </c>
      <c r="K38" s="2"/>
      <c r="L38" s="19">
        <f t="shared" si="2"/>
        <v>4.83</v>
      </c>
      <c r="M38" s="2"/>
      <c r="N38" s="2">
        <f t="shared" si="3"/>
        <v>2577736</v>
      </c>
      <c r="O38" s="2"/>
      <c r="P38" s="18" t="s">
        <v>95</v>
      </c>
      <c r="R38" s="17">
        <f t="shared" si="4"/>
        <v>0.7</v>
      </c>
      <c r="T38" s="15">
        <f t="shared" si="5"/>
        <v>1804415</v>
      </c>
      <c r="U38" s="15"/>
      <c r="V38" s="15">
        <v>1868969</v>
      </c>
      <c r="X38" s="15">
        <f t="shared" si="8"/>
        <v>1868969</v>
      </c>
      <c r="Z38" s="15">
        <f t="shared" si="9"/>
        <v>0</v>
      </c>
      <c r="AB38" s="15">
        <f t="shared" si="6"/>
        <v>1804415</v>
      </c>
      <c r="AD38" s="15">
        <v>116155</v>
      </c>
      <c r="AF38" s="2">
        <f t="shared" si="7"/>
        <v>-1752814</v>
      </c>
    </row>
    <row r="39" spans="1:33" x14ac:dyDescent="0.2">
      <c r="A39" s="1" t="s">
        <v>29</v>
      </c>
      <c r="C39" s="20">
        <v>2597001.0999999992</v>
      </c>
      <c r="D39" s="2">
        <f t="shared" si="0"/>
        <v>2597001</v>
      </c>
      <c r="E39" s="2"/>
      <c r="F39" s="2">
        <v>800388</v>
      </c>
      <c r="G39" s="2"/>
      <c r="H39" s="19">
        <v>4075</v>
      </c>
      <c r="I39" s="2"/>
      <c r="J39" s="19">
        <f t="shared" si="1"/>
        <v>196.41</v>
      </c>
      <c r="K39" s="2"/>
      <c r="L39" s="19">
        <f t="shared" si="2"/>
        <v>3.24</v>
      </c>
      <c r="M39" s="2"/>
      <c r="N39" s="2">
        <f t="shared" si="3"/>
        <v>2562743</v>
      </c>
      <c r="O39" s="2"/>
      <c r="P39" s="18" t="s">
        <v>98</v>
      </c>
      <c r="R39" s="17">
        <f t="shared" si="4"/>
        <v>0.7</v>
      </c>
      <c r="T39" s="15">
        <f t="shared" si="5"/>
        <v>1793920</v>
      </c>
      <c r="U39" s="15"/>
      <c r="V39" s="15">
        <v>1858099</v>
      </c>
      <c r="X39" s="15">
        <f t="shared" si="8"/>
        <v>1858099</v>
      </c>
      <c r="Z39" s="15">
        <f t="shared" si="9"/>
        <v>0</v>
      </c>
      <c r="AB39" s="15">
        <f t="shared" si="6"/>
        <v>1793920</v>
      </c>
      <c r="AD39" s="15">
        <v>232473</v>
      </c>
      <c r="AF39" s="2">
        <f t="shared" si="7"/>
        <v>-1625626</v>
      </c>
    </row>
    <row r="40" spans="1:33" ht="18" customHeight="1" x14ac:dyDescent="0.2">
      <c r="A40" s="1" t="s">
        <v>28</v>
      </c>
      <c r="C40" s="20">
        <v>8687317.8900000006</v>
      </c>
      <c r="D40" s="2">
        <f t="shared" si="0"/>
        <v>8687318</v>
      </c>
      <c r="E40" s="2"/>
      <c r="F40" s="2">
        <v>1662999</v>
      </c>
      <c r="G40" s="2"/>
      <c r="H40" s="19">
        <v>11509.34</v>
      </c>
      <c r="I40" s="2"/>
      <c r="J40" s="19">
        <f t="shared" si="1"/>
        <v>144.49</v>
      </c>
      <c r="K40" s="2"/>
      <c r="L40" s="19">
        <f t="shared" si="2"/>
        <v>5.22</v>
      </c>
      <c r="M40" s="2"/>
      <c r="N40" s="2">
        <f t="shared" si="3"/>
        <v>7238155</v>
      </c>
      <c r="O40" s="2"/>
      <c r="P40" s="18" t="s">
        <v>92</v>
      </c>
      <c r="R40" s="17">
        <f t="shared" si="4"/>
        <v>0.7</v>
      </c>
      <c r="T40" s="15">
        <f t="shared" si="5"/>
        <v>5066709</v>
      </c>
      <c r="U40" s="15"/>
      <c r="V40" s="15">
        <v>5247972</v>
      </c>
      <c r="X40" s="15">
        <f t="shared" si="8"/>
        <v>5247972</v>
      </c>
      <c r="Z40" s="15">
        <f t="shared" si="9"/>
        <v>0</v>
      </c>
      <c r="AB40" s="15">
        <f t="shared" si="6"/>
        <v>5066709</v>
      </c>
      <c r="AD40" s="15">
        <v>-13135</v>
      </c>
      <c r="AF40" s="2">
        <f t="shared" si="7"/>
        <v>-5261107</v>
      </c>
    </row>
    <row r="41" spans="1:33" x14ac:dyDescent="0.2">
      <c r="A41" s="1" t="s">
        <v>27</v>
      </c>
      <c r="C41" s="20">
        <v>1107768.48</v>
      </c>
      <c r="D41" s="2">
        <f t="shared" si="0"/>
        <v>1107768</v>
      </c>
      <c r="E41" s="2"/>
      <c r="F41" s="2">
        <v>284181</v>
      </c>
      <c r="G41" s="2"/>
      <c r="H41" s="19">
        <v>1735.04</v>
      </c>
      <c r="I41" s="2"/>
      <c r="J41" s="19">
        <f t="shared" si="1"/>
        <v>163.79</v>
      </c>
      <c r="K41" s="2"/>
      <c r="L41" s="19">
        <f t="shared" si="2"/>
        <v>3.9</v>
      </c>
      <c r="M41" s="2"/>
      <c r="N41" s="2">
        <f t="shared" si="3"/>
        <v>1091156</v>
      </c>
      <c r="O41" s="2"/>
      <c r="P41" s="18" t="s">
        <v>101</v>
      </c>
      <c r="R41" s="17">
        <f t="shared" si="4"/>
        <v>0.7</v>
      </c>
      <c r="T41" s="15">
        <f t="shared" si="5"/>
        <v>763809</v>
      </c>
      <c r="U41" s="15"/>
      <c r="V41" s="15">
        <v>791135</v>
      </c>
      <c r="X41" s="15">
        <f t="shared" si="8"/>
        <v>791135</v>
      </c>
      <c r="Z41" s="15">
        <f t="shared" si="9"/>
        <v>0</v>
      </c>
      <c r="AB41" s="15">
        <f t="shared" si="6"/>
        <v>763809</v>
      </c>
      <c r="AD41" s="15">
        <v>169947</v>
      </c>
      <c r="AF41" s="2">
        <f t="shared" si="7"/>
        <v>-621188</v>
      </c>
    </row>
    <row r="42" spans="1:33" x14ac:dyDescent="0.2">
      <c r="A42" s="1" t="s">
        <v>26</v>
      </c>
      <c r="C42" s="20">
        <v>1740694.5900000003</v>
      </c>
      <c r="D42" s="2">
        <f t="shared" ref="D42:D64" si="10">ROUND(C42,0)</f>
        <v>1740695</v>
      </c>
      <c r="E42" s="2"/>
      <c r="F42" s="2">
        <v>355840</v>
      </c>
      <c r="G42" s="2"/>
      <c r="H42" s="19">
        <v>2290.31</v>
      </c>
      <c r="I42" s="2"/>
      <c r="J42" s="19">
        <f t="shared" ref="J42:J65" si="11">ROUND(F42/H42,2)</f>
        <v>155.37</v>
      </c>
      <c r="K42" s="2"/>
      <c r="L42" s="19">
        <f t="shared" ref="L42:L65" si="12">ROUND(D42/F42,2)</f>
        <v>4.8899999999999997</v>
      </c>
      <c r="M42" s="2"/>
      <c r="N42" s="2">
        <f t="shared" ref="N42:N64" si="13">ROUND(J$65*L$65*H42,0)</f>
        <v>1440362</v>
      </c>
      <c r="O42" s="2"/>
      <c r="P42" s="18" t="s">
        <v>98</v>
      </c>
      <c r="R42" s="17">
        <f t="shared" ref="R42:R64" si="14">IF(P42="Sparse",T$1,IF(P42="Low",T$2,IF(P42="Medium",T$3,IF(P42="High",T$4))))</f>
        <v>0.7</v>
      </c>
      <c r="T42" s="15">
        <f t="shared" ref="T42:T64" si="15">ROUND(N42*R42,0)</f>
        <v>1008253</v>
      </c>
      <c r="U42" s="15"/>
      <c r="V42" s="15">
        <v>1029505</v>
      </c>
      <c r="X42" s="15">
        <f t="shared" si="8"/>
        <v>1029505</v>
      </c>
      <c r="Z42" s="15">
        <f t="shared" si="9"/>
        <v>0</v>
      </c>
      <c r="AB42" s="15">
        <f t="shared" ref="AB42:AB64" si="16">T42</f>
        <v>1008253</v>
      </c>
      <c r="AD42" s="15">
        <v>41636</v>
      </c>
      <c r="AF42" s="2">
        <f t="shared" ref="AF42:AF64" si="17">AD42-X42</f>
        <v>-987869</v>
      </c>
    </row>
    <row r="43" spans="1:33" s="21" customFormat="1" x14ac:dyDescent="0.2">
      <c r="A43" s="1" t="s">
        <v>25</v>
      </c>
      <c r="B43" s="1"/>
      <c r="C43" s="20">
        <v>1989566.0299999998</v>
      </c>
      <c r="D43" s="2">
        <f t="shared" si="10"/>
        <v>1989566</v>
      </c>
      <c r="E43" s="2"/>
      <c r="F43" s="2">
        <v>648873</v>
      </c>
      <c r="G43" s="2"/>
      <c r="H43" s="19">
        <v>3683.42</v>
      </c>
      <c r="I43" s="2"/>
      <c r="J43" s="19">
        <f t="shared" si="11"/>
        <v>176.16</v>
      </c>
      <c r="K43" s="2"/>
      <c r="L43" s="19">
        <f t="shared" si="12"/>
        <v>3.07</v>
      </c>
      <c r="M43" s="2"/>
      <c r="N43" s="2">
        <f t="shared" si="13"/>
        <v>2316481</v>
      </c>
      <c r="O43" s="2"/>
      <c r="P43" s="18" t="s">
        <v>98</v>
      </c>
      <c r="Q43" s="1"/>
      <c r="R43" s="17">
        <f t="shared" si="14"/>
        <v>0.7</v>
      </c>
      <c r="S43" s="1"/>
      <c r="T43" s="15">
        <f t="shared" si="15"/>
        <v>1621537</v>
      </c>
      <c r="U43" s="15"/>
      <c r="V43" s="15">
        <v>1679548</v>
      </c>
      <c r="W43" s="1"/>
      <c r="X43" s="15">
        <f t="shared" si="8"/>
        <v>1679548</v>
      </c>
      <c r="Y43" s="1"/>
      <c r="Z43" s="15">
        <f t="shared" si="9"/>
        <v>0</v>
      </c>
      <c r="AA43" s="1"/>
      <c r="AB43" s="15">
        <f t="shared" si="16"/>
        <v>1621537</v>
      </c>
      <c r="AC43" s="1"/>
      <c r="AD43" s="15">
        <v>218027</v>
      </c>
      <c r="AE43" s="1"/>
      <c r="AF43" s="2">
        <f t="shared" si="17"/>
        <v>-1461521</v>
      </c>
      <c r="AG43" s="1"/>
    </row>
    <row r="44" spans="1:33" x14ac:dyDescent="0.2">
      <c r="A44" s="1" t="s">
        <v>24</v>
      </c>
      <c r="C44" s="20">
        <v>4342200.3499999987</v>
      </c>
      <c r="D44" s="2">
        <f t="shared" si="10"/>
        <v>4342200</v>
      </c>
      <c r="E44" s="2"/>
      <c r="F44" s="2">
        <v>1051000</v>
      </c>
      <c r="G44" s="2"/>
      <c r="H44" s="19">
        <v>5222</v>
      </c>
      <c r="I44" s="2"/>
      <c r="J44" s="19">
        <f t="shared" si="11"/>
        <v>201.26</v>
      </c>
      <c r="K44" s="2"/>
      <c r="L44" s="19">
        <f t="shared" si="12"/>
        <v>4.13</v>
      </c>
      <c r="M44" s="2"/>
      <c r="N44" s="2">
        <f t="shared" si="13"/>
        <v>3284084</v>
      </c>
      <c r="O44" s="2"/>
      <c r="P44" s="18" t="s">
        <v>92</v>
      </c>
      <c r="R44" s="17">
        <f t="shared" si="14"/>
        <v>0.7</v>
      </c>
      <c r="T44" s="15">
        <f t="shared" si="15"/>
        <v>2298859</v>
      </c>
      <c r="U44" s="15"/>
      <c r="V44" s="15">
        <v>2381102</v>
      </c>
      <c r="X44" s="15">
        <f t="shared" si="8"/>
        <v>2381102</v>
      </c>
      <c r="Z44" s="15">
        <f t="shared" si="9"/>
        <v>0</v>
      </c>
      <c r="AB44" s="15">
        <f t="shared" si="16"/>
        <v>2298859</v>
      </c>
      <c r="AD44" s="15">
        <v>-28845</v>
      </c>
      <c r="AF44" s="2">
        <f t="shared" si="17"/>
        <v>-2409947</v>
      </c>
    </row>
    <row r="45" spans="1:33" ht="18" customHeight="1" x14ac:dyDescent="0.2">
      <c r="A45" s="1" t="s">
        <v>23</v>
      </c>
      <c r="C45" s="20">
        <v>593684.06000000017</v>
      </c>
      <c r="D45" s="2">
        <f t="shared" si="10"/>
        <v>593684</v>
      </c>
      <c r="E45" s="2"/>
      <c r="F45" s="2">
        <v>163973</v>
      </c>
      <c r="G45" s="2"/>
      <c r="H45" s="19">
        <v>1400</v>
      </c>
      <c r="I45" s="2"/>
      <c r="J45" s="19">
        <f t="shared" si="11"/>
        <v>117.12</v>
      </c>
      <c r="K45" s="2"/>
      <c r="L45" s="19">
        <f t="shared" si="12"/>
        <v>3.62</v>
      </c>
      <c r="M45" s="2"/>
      <c r="N45" s="2">
        <f t="shared" si="13"/>
        <v>880452</v>
      </c>
      <c r="O45" s="2"/>
      <c r="P45" s="18" t="s">
        <v>101</v>
      </c>
      <c r="R45" s="17">
        <f t="shared" si="14"/>
        <v>0.7</v>
      </c>
      <c r="T45" s="15">
        <f t="shared" si="15"/>
        <v>616316</v>
      </c>
      <c r="U45" s="15"/>
      <c r="V45" s="15">
        <v>626738</v>
      </c>
      <c r="X45" s="15">
        <f t="shared" si="8"/>
        <v>626738</v>
      </c>
      <c r="Z45" s="15">
        <f t="shared" si="9"/>
        <v>0</v>
      </c>
      <c r="AB45" s="15">
        <f t="shared" si="16"/>
        <v>616316</v>
      </c>
      <c r="AD45" s="15">
        <v>196480</v>
      </c>
      <c r="AF45" s="2">
        <f t="shared" si="17"/>
        <v>-430258</v>
      </c>
    </row>
    <row r="46" spans="1:33" x14ac:dyDescent="0.2">
      <c r="A46" s="1" t="s">
        <v>22</v>
      </c>
      <c r="C46" s="20">
        <v>1149242.3799999999</v>
      </c>
      <c r="D46" s="2">
        <f t="shared" si="10"/>
        <v>1149242</v>
      </c>
      <c r="E46" s="2"/>
      <c r="F46" s="2">
        <v>226242</v>
      </c>
      <c r="G46" s="2"/>
      <c r="H46" s="19">
        <v>1400</v>
      </c>
      <c r="I46" s="2"/>
      <c r="J46" s="19">
        <f t="shared" si="11"/>
        <v>161.6</v>
      </c>
      <c r="K46" s="2"/>
      <c r="L46" s="19">
        <f t="shared" si="12"/>
        <v>5.08</v>
      </c>
      <c r="M46" s="2"/>
      <c r="N46" s="2">
        <f t="shared" si="13"/>
        <v>880452</v>
      </c>
      <c r="O46" s="2"/>
      <c r="P46" s="18" t="s">
        <v>98</v>
      </c>
      <c r="R46" s="17">
        <f t="shared" si="14"/>
        <v>0.7</v>
      </c>
      <c r="T46" s="15">
        <f t="shared" si="15"/>
        <v>616316</v>
      </c>
      <c r="U46" s="15"/>
      <c r="V46" s="15">
        <v>679631</v>
      </c>
      <c r="X46" s="15">
        <f t="shared" si="8"/>
        <v>679631</v>
      </c>
      <c r="Z46" s="15">
        <f t="shared" si="9"/>
        <v>0</v>
      </c>
      <c r="AB46" s="15">
        <f t="shared" si="16"/>
        <v>616316</v>
      </c>
      <c r="AD46" s="15">
        <v>69994</v>
      </c>
      <c r="AF46" s="2">
        <f t="shared" si="17"/>
        <v>-609637</v>
      </c>
    </row>
    <row r="47" spans="1:33" x14ac:dyDescent="0.2">
      <c r="A47" s="1" t="s">
        <v>21</v>
      </c>
      <c r="C47" s="20">
        <v>911178.64000000013</v>
      </c>
      <c r="D47" s="2">
        <f t="shared" si="10"/>
        <v>911179</v>
      </c>
      <c r="E47" s="2"/>
      <c r="F47" s="2">
        <v>249511</v>
      </c>
      <c r="G47" s="2"/>
      <c r="H47" s="19">
        <v>1400</v>
      </c>
      <c r="I47" s="2"/>
      <c r="J47" s="19">
        <f t="shared" si="11"/>
        <v>178.22</v>
      </c>
      <c r="K47" s="2"/>
      <c r="L47" s="19">
        <f t="shared" si="12"/>
        <v>3.65</v>
      </c>
      <c r="M47" s="2"/>
      <c r="N47" s="2">
        <f t="shared" si="13"/>
        <v>880452</v>
      </c>
      <c r="O47" s="2"/>
      <c r="P47" s="18" t="s">
        <v>101</v>
      </c>
      <c r="R47" s="17">
        <f t="shared" si="14"/>
        <v>0.7</v>
      </c>
      <c r="T47" s="15">
        <f t="shared" si="15"/>
        <v>616316</v>
      </c>
      <c r="U47" s="15"/>
      <c r="V47" s="15">
        <v>638365</v>
      </c>
      <c r="X47" s="15">
        <f t="shared" si="8"/>
        <v>638365</v>
      </c>
      <c r="Z47" s="15">
        <f t="shared" si="9"/>
        <v>0</v>
      </c>
      <c r="AB47" s="15">
        <f t="shared" si="16"/>
        <v>616316</v>
      </c>
      <c r="AD47" s="15">
        <v>197671</v>
      </c>
      <c r="AF47" s="2">
        <f t="shared" si="17"/>
        <v>-440694</v>
      </c>
    </row>
    <row r="48" spans="1:33" s="21" customFormat="1" x14ac:dyDescent="0.2">
      <c r="A48" s="1" t="s">
        <v>20</v>
      </c>
      <c r="B48" s="1"/>
      <c r="C48" s="20">
        <v>1566113.52</v>
      </c>
      <c r="D48" s="2">
        <f t="shared" si="10"/>
        <v>1566114</v>
      </c>
      <c r="E48" s="2"/>
      <c r="F48" s="2">
        <v>585948</v>
      </c>
      <c r="G48" s="2"/>
      <c r="H48" s="19">
        <v>4402.3599999999997</v>
      </c>
      <c r="I48" s="2"/>
      <c r="J48" s="19">
        <f t="shared" si="11"/>
        <v>133.1</v>
      </c>
      <c r="K48" s="2"/>
      <c r="L48" s="19">
        <f t="shared" si="12"/>
        <v>2.67</v>
      </c>
      <c r="M48" s="2"/>
      <c r="N48" s="2">
        <f t="shared" si="13"/>
        <v>2768618</v>
      </c>
      <c r="O48" s="2"/>
      <c r="P48" s="18" t="s">
        <v>98</v>
      </c>
      <c r="Q48" s="1"/>
      <c r="R48" s="17">
        <f t="shared" si="14"/>
        <v>0.7</v>
      </c>
      <c r="S48" s="1"/>
      <c r="T48" s="15">
        <f t="shared" si="15"/>
        <v>1938033</v>
      </c>
      <c r="U48" s="15"/>
      <c r="V48" s="15">
        <v>2007366</v>
      </c>
      <c r="W48" s="1"/>
      <c r="X48" s="15">
        <f t="shared" si="8"/>
        <v>2007366</v>
      </c>
      <c r="Y48" s="1"/>
      <c r="Z48" s="15">
        <f t="shared" si="9"/>
        <v>0</v>
      </c>
      <c r="AA48" s="1"/>
      <c r="AB48" s="15">
        <f t="shared" si="16"/>
        <v>1938033</v>
      </c>
      <c r="AC48" s="1"/>
      <c r="AD48" s="15">
        <v>283665</v>
      </c>
      <c r="AE48" s="1"/>
      <c r="AF48" s="2">
        <f t="shared" si="17"/>
        <v>-1723701</v>
      </c>
      <c r="AG48" s="1"/>
    </row>
    <row r="49" spans="1:33" s="21" customFormat="1" x14ac:dyDescent="0.2">
      <c r="A49" s="1" t="s">
        <v>19</v>
      </c>
      <c r="B49" s="1"/>
      <c r="C49" s="20">
        <v>5120365.7299999986</v>
      </c>
      <c r="D49" s="2">
        <f t="shared" si="10"/>
        <v>5120366</v>
      </c>
      <c r="E49" s="2"/>
      <c r="F49" s="2">
        <v>944139</v>
      </c>
      <c r="G49" s="2"/>
      <c r="H49" s="19">
        <v>9533</v>
      </c>
      <c r="I49" s="2"/>
      <c r="J49" s="19">
        <f t="shared" si="11"/>
        <v>99.04</v>
      </c>
      <c r="K49" s="2"/>
      <c r="L49" s="19">
        <f t="shared" si="12"/>
        <v>5.42</v>
      </c>
      <c r="M49" s="2"/>
      <c r="N49" s="2">
        <f t="shared" si="13"/>
        <v>5995247</v>
      </c>
      <c r="O49" s="2"/>
      <c r="P49" s="18" t="s">
        <v>92</v>
      </c>
      <c r="Q49" s="1"/>
      <c r="R49" s="17">
        <f t="shared" si="14"/>
        <v>0.7</v>
      </c>
      <c r="S49" s="1"/>
      <c r="T49" s="15">
        <f t="shared" si="15"/>
        <v>4196673</v>
      </c>
      <c r="U49" s="15"/>
      <c r="V49" s="15">
        <v>4346811</v>
      </c>
      <c r="W49" s="1"/>
      <c r="X49" s="15">
        <f t="shared" si="8"/>
        <v>4346811</v>
      </c>
      <c r="Y49" s="1"/>
      <c r="Z49" s="15">
        <f t="shared" si="9"/>
        <v>0</v>
      </c>
      <c r="AA49" s="1"/>
      <c r="AB49" s="15">
        <f t="shared" si="16"/>
        <v>4196673</v>
      </c>
      <c r="AC49" s="1"/>
      <c r="AD49" s="15">
        <v>-28673</v>
      </c>
      <c r="AE49" s="1"/>
      <c r="AF49" s="2">
        <f t="shared" si="17"/>
        <v>-4375484</v>
      </c>
      <c r="AG49" s="1"/>
    </row>
    <row r="50" spans="1:33" s="21" customFormat="1" ht="18" customHeight="1" x14ac:dyDescent="0.2">
      <c r="A50" s="1" t="s">
        <v>18</v>
      </c>
      <c r="B50" s="1"/>
      <c r="C50" s="20">
        <v>7017392.4399999995</v>
      </c>
      <c r="D50" s="2">
        <f t="shared" si="10"/>
        <v>7017392</v>
      </c>
      <c r="E50" s="2"/>
      <c r="F50" s="2">
        <v>1640641</v>
      </c>
      <c r="G50" s="2"/>
      <c r="H50" s="19">
        <v>11606.49</v>
      </c>
      <c r="I50" s="2"/>
      <c r="J50" s="19">
        <f t="shared" si="11"/>
        <v>141.36000000000001</v>
      </c>
      <c r="K50" s="2"/>
      <c r="L50" s="19">
        <f t="shared" si="12"/>
        <v>4.28</v>
      </c>
      <c r="M50" s="2"/>
      <c r="N50" s="2">
        <f t="shared" si="13"/>
        <v>7299252</v>
      </c>
      <c r="O50" s="2"/>
      <c r="P50" s="18" t="s">
        <v>95</v>
      </c>
      <c r="Q50" s="1"/>
      <c r="R50" s="17">
        <f t="shared" si="14"/>
        <v>0.7</v>
      </c>
      <c r="S50" s="1"/>
      <c r="T50" s="15">
        <f t="shared" si="15"/>
        <v>5109476</v>
      </c>
      <c r="U50" s="15"/>
      <c r="V50" s="15">
        <v>5292270</v>
      </c>
      <c r="W50" s="1"/>
      <c r="X50" s="15">
        <f t="shared" si="8"/>
        <v>5292270</v>
      </c>
      <c r="Y50" s="1"/>
      <c r="Z50" s="15">
        <f t="shared" si="9"/>
        <v>0</v>
      </c>
      <c r="AA50" s="1"/>
      <c r="AB50" s="15">
        <f t="shared" si="16"/>
        <v>5109476</v>
      </c>
      <c r="AC50" s="1"/>
      <c r="AD50" s="15">
        <v>25343</v>
      </c>
      <c r="AE50" s="1"/>
      <c r="AF50" s="2">
        <f t="shared" si="17"/>
        <v>-5266927</v>
      </c>
      <c r="AG50" s="1"/>
    </row>
    <row r="51" spans="1:33" s="21" customFormat="1" x14ac:dyDescent="0.2">
      <c r="A51" s="1" t="s">
        <v>17</v>
      </c>
      <c r="B51" s="1"/>
      <c r="C51" s="20">
        <v>2567511.1999999993</v>
      </c>
      <c r="D51" s="2">
        <f t="shared" si="10"/>
        <v>2567511</v>
      </c>
      <c r="E51" s="2"/>
      <c r="F51" s="2">
        <v>723303</v>
      </c>
      <c r="G51" s="2"/>
      <c r="H51" s="19">
        <v>3940.18</v>
      </c>
      <c r="I51" s="2"/>
      <c r="J51" s="19">
        <f t="shared" si="11"/>
        <v>183.57</v>
      </c>
      <c r="K51" s="2"/>
      <c r="L51" s="19">
        <f t="shared" si="12"/>
        <v>3.55</v>
      </c>
      <c r="M51" s="2"/>
      <c r="N51" s="2">
        <f t="shared" si="13"/>
        <v>2477956</v>
      </c>
      <c r="O51" s="2"/>
      <c r="P51" s="18" t="s">
        <v>101</v>
      </c>
      <c r="Q51" s="1"/>
      <c r="R51" s="17">
        <f t="shared" si="14"/>
        <v>0.7</v>
      </c>
      <c r="S51" s="1"/>
      <c r="T51" s="15">
        <f t="shared" si="15"/>
        <v>1734569</v>
      </c>
      <c r="U51" s="15"/>
      <c r="V51" s="15">
        <v>1796624</v>
      </c>
      <c r="W51" s="1"/>
      <c r="X51" s="15">
        <f t="shared" si="8"/>
        <v>1796624</v>
      </c>
      <c r="Y51" s="1"/>
      <c r="Z51" s="15">
        <f t="shared" si="9"/>
        <v>0</v>
      </c>
      <c r="AA51" s="1"/>
      <c r="AB51" s="15">
        <f t="shared" si="16"/>
        <v>1734569</v>
      </c>
      <c r="AC51" s="1"/>
      <c r="AD51" s="15">
        <v>360667</v>
      </c>
      <c r="AE51" s="1"/>
      <c r="AF51" s="2">
        <f t="shared" si="17"/>
        <v>-1435957</v>
      </c>
      <c r="AG51" s="1"/>
    </row>
    <row r="52" spans="1:33" x14ac:dyDescent="0.2">
      <c r="A52" s="1" t="s">
        <v>16</v>
      </c>
      <c r="C52" s="20">
        <v>766695.44</v>
      </c>
      <c r="D52" s="2">
        <f t="shared" si="10"/>
        <v>766695</v>
      </c>
      <c r="E52" s="2"/>
      <c r="F52" s="2">
        <v>279850</v>
      </c>
      <c r="G52" s="2"/>
      <c r="H52" s="19">
        <v>1400</v>
      </c>
      <c r="I52" s="2"/>
      <c r="J52" s="19">
        <f t="shared" si="11"/>
        <v>199.89</v>
      </c>
      <c r="K52" s="2"/>
      <c r="L52" s="19">
        <f t="shared" si="12"/>
        <v>2.74</v>
      </c>
      <c r="M52" s="2"/>
      <c r="N52" s="2">
        <f t="shared" si="13"/>
        <v>880452</v>
      </c>
      <c r="O52" s="2"/>
      <c r="P52" s="18" t="s">
        <v>101</v>
      </c>
      <c r="R52" s="17">
        <f t="shared" si="14"/>
        <v>0.7</v>
      </c>
      <c r="T52" s="15">
        <f t="shared" si="15"/>
        <v>616316</v>
      </c>
      <c r="U52" s="15"/>
      <c r="V52" s="15">
        <v>617163</v>
      </c>
      <c r="X52" s="15">
        <f t="shared" si="8"/>
        <v>617163</v>
      </c>
      <c r="Z52" s="15">
        <f t="shared" si="9"/>
        <v>0</v>
      </c>
      <c r="AB52" s="15">
        <f t="shared" si="16"/>
        <v>616316</v>
      </c>
      <c r="AD52" s="15">
        <v>127391</v>
      </c>
      <c r="AF52" s="2">
        <f t="shared" si="17"/>
        <v>-489772</v>
      </c>
    </row>
    <row r="53" spans="1:33" s="21" customFormat="1" x14ac:dyDescent="0.2">
      <c r="A53" s="1" t="s">
        <v>15</v>
      </c>
      <c r="B53" s="1"/>
      <c r="C53" s="20">
        <v>864280.4800000001</v>
      </c>
      <c r="D53" s="2">
        <f t="shared" si="10"/>
        <v>864280</v>
      </c>
      <c r="E53" s="2"/>
      <c r="F53" s="2">
        <v>314271</v>
      </c>
      <c r="G53" s="2"/>
      <c r="H53" s="19">
        <v>2086.08</v>
      </c>
      <c r="I53" s="2"/>
      <c r="J53" s="19">
        <f t="shared" si="11"/>
        <v>150.65</v>
      </c>
      <c r="K53" s="2"/>
      <c r="L53" s="19">
        <f t="shared" si="12"/>
        <v>2.75</v>
      </c>
      <c r="M53" s="2"/>
      <c r="N53" s="2">
        <f t="shared" si="13"/>
        <v>1311923</v>
      </c>
      <c r="O53" s="2"/>
      <c r="P53" s="18" t="s">
        <v>101</v>
      </c>
      <c r="Q53" s="1"/>
      <c r="R53" s="17">
        <f t="shared" si="14"/>
        <v>0.7</v>
      </c>
      <c r="S53" s="1"/>
      <c r="T53" s="15">
        <f t="shared" si="15"/>
        <v>918346</v>
      </c>
      <c r="U53" s="15"/>
      <c r="V53" s="15">
        <v>927490</v>
      </c>
      <c r="W53" s="1"/>
      <c r="X53" s="15">
        <f t="shared" si="8"/>
        <v>927490</v>
      </c>
      <c r="Y53" s="1"/>
      <c r="Z53" s="15">
        <f t="shared" si="9"/>
        <v>0</v>
      </c>
      <c r="AA53" s="1"/>
      <c r="AB53" s="15">
        <f t="shared" si="16"/>
        <v>918346</v>
      </c>
      <c r="AC53" s="1"/>
      <c r="AD53" s="15">
        <v>208153</v>
      </c>
      <c r="AE53" s="1"/>
      <c r="AF53" s="2">
        <f t="shared" si="17"/>
        <v>-719337</v>
      </c>
      <c r="AG53" s="1"/>
    </row>
    <row r="54" spans="1:33" s="21" customFormat="1" x14ac:dyDescent="0.2">
      <c r="A54" s="1" t="s">
        <v>14</v>
      </c>
      <c r="B54" s="1"/>
      <c r="C54" s="20">
        <v>635179.70000000007</v>
      </c>
      <c r="D54" s="2">
        <f t="shared" si="10"/>
        <v>635180</v>
      </c>
      <c r="E54" s="2"/>
      <c r="F54" s="2">
        <v>287548</v>
      </c>
      <c r="G54" s="2"/>
      <c r="H54" s="19">
        <v>1486</v>
      </c>
      <c r="I54" s="2"/>
      <c r="J54" s="19">
        <f t="shared" si="11"/>
        <v>193.5</v>
      </c>
      <c r="K54" s="2"/>
      <c r="L54" s="19">
        <f t="shared" si="12"/>
        <v>2.21</v>
      </c>
      <c r="M54" s="2"/>
      <c r="N54" s="2">
        <f t="shared" si="13"/>
        <v>934536</v>
      </c>
      <c r="O54" s="2"/>
      <c r="P54" s="18" t="s">
        <v>101</v>
      </c>
      <c r="Q54" s="1"/>
      <c r="R54" s="17">
        <f t="shared" si="14"/>
        <v>0.7</v>
      </c>
      <c r="S54" s="1"/>
      <c r="T54" s="15">
        <f t="shared" si="15"/>
        <v>654175</v>
      </c>
      <c r="U54" s="15"/>
      <c r="V54" s="15">
        <v>677579</v>
      </c>
      <c r="W54" s="1"/>
      <c r="X54" s="15">
        <f t="shared" si="8"/>
        <v>677579</v>
      </c>
      <c r="Y54" s="1"/>
      <c r="Z54" s="15">
        <f t="shared" si="9"/>
        <v>0</v>
      </c>
      <c r="AA54" s="1"/>
      <c r="AB54" s="15">
        <f t="shared" si="16"/>
        <v>654175</v>
      </c>
      <c r="AC54" s="1"/>
      <c r="AD54" s="15">
        <v>140264</v>
      </c>
      <c r="AE54" s="1"/>
      <c r="AF54" s="2">
        <f t="shared" si="17"/>
        <v>-537315</v>
      </c>
      <c r="AG54" s="1"/>
    </row>
    <row r="55" spans="1:33" s="21" customFormat="1" ht="18" customHeight="1" x14ac:dyDescent="0.2">
      <c r="A55" s="1" t="s">
        <v>13</v>
      </c>
      <c r="B55" s="1"/>
      <c r="C55" s="20">
        <v>1330002.98</v>
      </c>
      <c r="D55" s="2">
        <f t="shared" si="10"/>
        <v>1330003</v>
      </c>
      <c r="E55" s="2"/>
      <c r="F55" s="2">
        <v>475376</v>
      </c>
      <c r="G55" s="2"/>
      <c r="H55" s="19">
        <v>2399.7199999999998</v>
      </c>
      <c r="I55" s="2"/>
      <c r="J55" s="19">
        <f t="shared" si="11"/>
        <v>198.1</v>
      </c>
      <c r="K55" s="2"/>
      <c r="L55" s="19">
        <f t="shared" si="12"/>
        <v>2.8</v>
      </c>
      <c r="M55" s="2"/>
      <c r="N55" s="2">
        <f t="shared" si="13"/>
        <v>1509170</v>
      </c>
      <c r="O55" s="2"/>
      <c r="P55" s="18" t="s">
        <v>95</v>
      </c>
      <c r="Q55" s="1"/>
      <c r="R55" s="17">
        <f t="shared" si="14"/>
        <v>0.7</v>
      </c>
      <c r="S55" s="1"/>
      <c r="T55" s="15">
        <f t="shared" si="15"/>
        <v>1056419</v>
      </c>
      <c r="U55" s="15"/>
      <c r="V55" s="15">
        <v>1090337</v>
      </c>
      <c r="W55" s="1"/>
      <c r="X55" s="15">
        <f t="shared" si="8"/>
        <v>1090337</v>
      </c>
      <c r="Y55" s="1"/>
      <c r="Z55" s="15">
        <f t="shared" si="9"/>
        <v>0</v>
      </c>
      <c r="AA55" s="1"/>
      <c r="AB55" s="15">
        <f t="shared" si="16"/>
        <v>1056419</v>
      </c>
      <c r="AC55" s="1"/>
      <c r="AD55" s="15">
        <v>74021</v>
      </c>
      <c r="AE55" s="1"/>
      <c r="AF55" s="2">
        <f t="shared" si="17"/>
        <v>-1016316</v>
      </c>
      <c r="AG55" s="1"/>
    </row>
    <row r="56" spans="1:33" x14ac:dyDescent="0.2">
      <c r="A56" s="1" t="s">
        <v>12</v>
      </c>
      <c r="C56" s="20">
        <v>731126.91999999993</v>
      </c>
      <c r="D56" s="2">
        <f t="shared" si="10"/>
        <v>731127</v>
      </c>
      <c r="E56" s="2"/>
      <c r="F56" s="2">
        <v>192821</v>
      </c>
      <c r="G56" s="2"/>
      <c r="H56" s="19">
        <v>1400</v>
      </c>
      <c r="I56" s="2"/>
      <c r="J56" s="19">
        <f t="shared" si="11"/>
        <v>137.72999999999999</v>
      </c>
      <c r="K56" s="2"/>
      <c r="L56" s="19">
        <f t="shared" si="12"/>
        <v>3.79</v>
      </c>
      <c r="M56" s="2"/>
      <c r="N56" s="2">
        <f t="shared" si="13"/>
        <v>880452</v>
      </c>
      <c r="O56" s="2"/>
      <c r="P56" s="18" t="s">
        <v>101</v>
      </c>
      <c r="R56" s="17">
        <f t="shared" si="14"/>
        <v>0.7</v>
      </c>
      <c r="T56" s="15">
        <f t="shared" si="15"/>
        <v>616316</v>
      </c>
      <c r="U56" s="15"/>
      <c r="V56" s="15">
        <v>638365</v>
      </c>
      <c r="X56" s="15">
        <f t="shared" si="8"/>
        <v>638365</v>
      </c>
      <c r="Z56" s="15">
        <f t="shared" si="9"/>
        <v>0</v>
      </c>
      <c r="AB56" s="15">
        <f t="shared" si="16"/>
        <v>616316</v>
      </c>
      <c r="AD56" s="15">
        <v>145831</v>
      </c>
      <c r="AF56" s="2">
        <f t="shared" si="17"/>
        <v>-492534</v>
      </c>
    </row>
    <row r="57" spans="1:33" x14ac:dyDescent="0.2">
      <c r="A57" s="1" t="s">
        <v>11</v>
      </c>
      <c r="C57" s="20">
        <v>1276824.8700000001</v>
      </c>
      <c r="D57" s="2">
        <f t="shared" si="10"/>
        <v>1276825</v>
      </c>
      <c r="E57" s="2"/>
      <c r="F57" s="2">
        <v>285200</v>
      </c>
      <c r="G57" s="2"/>
      <c r="H57" s="19">
        <v>1400</v>
      </c>
      <c r="I57" s="2"/>
      <c r="J57" s="19">
        <f t="shared" si="11"/>
        <v>203.71</v>
      </c>
      <c r="K57" s="2"/>
      <c r="L57" s="19">
        <f t="shared" si="12"/>
        <v>4.4800000000000004</v>
      </c>
      <c r="M57" s="2"/>
      <c r="N57" s="2">
        <f t="shared" si="13"/>
        <v>880452</v>
      </c>
      <c r="O57" s="2"/>
      <c r="P57" s="18" t="s">
        <v>101</v>
      </c>
      <c r="R57" s="17">
        <f t="shared" si="14"/>
        <v>0.7</v>
      </c>
      <c r="T57" s="15">
        <f t="shared" si="15"/>
        <v>616316</v>
      </c>
      <c r="U57" s="15"/>
      <c r="V57" s="15">
        <v>626282</v>
      </c>
      <c r="X57" s="15">
        <f t="shared" si="8"/>
        <v>626282</v>
      </c>
      <c r="Z57" s="15">
        <f t="shared" si="9"/>
        <v>0</v>
      </c>
      <c r="AB57" s="15">
        <f t="shared" si="16"/>
        <v>616316</v>
      </c>
      <c r="AD57" s="15">
        <v>122647</v>
      </c>
      <c r="AF57" s="2">
        <f t="shared" si="17"/>
        <v>-503635</v>
      </c>
    </row>
    <row r="58" spans="1:33" x14ac:dyDescent="0.2">
      <c r="A58" s="1" t="s">
        <v>10</v>
      </c>
      <c r="C58" s="20">
        <v>3375789.6100000003</v>
      </c>
      <c r="D58" s="2">
        <f t="shared" si="10"/>
        <v>3375790</v>
      </c>
      <c r="E58" s="2"/>
      <c r="F58" s="2">
        <v>482850</v>
      </c>
      <c r="G58" s="2"/>
      <c r="H58" s="19">
        <v>3755.55</v>
      </c>
      <c r="I58" s="2"/>
      <c r="J58" s="19">
        <f t="shared" si="11"/>
        <v>128.57</v>
      </c>
      <c r="K58" s="2"/>
      <c r="L58" s="19">
        <f t="shared" si="12"/>
        <v>6.99</v>
      </c>
      <c r="M58" s="2"/>
      <c r="N58" s="2">
        <f t="shared" si="13"/>
        <v>2361843</v>
      </c>
      <c r="O58" s="2"/>
      <c r="P58" s="18" t="s">
        <v>95</v>
      </c>
      <c r="R58" s="17">
        <f t="shared" si="14"/>
        <v>0.7</v>
      </c>
      <c r="T58" s="15">
        <f t="shared" si="15"/>
        <v>1653290</v>
      </c>
      <c r="U58" s="15"/>
      <c r="V58" s="15">
        <v>1738200</v>
      </c>
      <c r="X58" s="15">
        <f t="shared" si="8"/>
        <v>1738200</v>
      </c>
      <c r="Z58" s="15">
        <f t="shared" si="9"/>
        <v>0</v>
      </c>
      <c r="AB58" s="15">
        <f t="shared" si="16"/>
        <v>1653290</v>
      </c>
      <c r="AD58" s="15">
        <v>117144</v>
      </c>
      <c r="AF58" s="2">
        <f t="shared" si="17"/>
        <v>-1621056</v>
      </c>
    </row>
    <row r="59" spans="1:33" s="21" customFormat="1" x14ac:dyDescent="0.2">
      <c r="A59" s="1" t="s">
        <v>9</v>
      </c>
      <c r="B59" s="1"/>
      <c r="C59" s="20">
        <v>4105396.74</v>
      </c>
      <c r="D59" s="2">
        <f t="shared" si="10"/>
        <v>4105397</v>
      </c>
      <c r="E59" s="2"/>
      <c r="F59" s="2">
        <v>901412</v>
      </c>
      <c r="G59" s="2"/>
      <c r="H59" s="19">
        <v>6715.15</v>
      </c>
      <c r="I59" s="2"/>
      <c r="J59" s="19">
        <f t="shared" si="11"/>
        <v>134.24</v>
      </c>
      <c r="K59" s="2"/>
      <c r="L59" s="19">
        <f t="shared" si="12"/>
        <v>4.55</v>
      </c>
      <c r="M59" s="2"/>
      <c r="N59" s="2">
        <f t="shared" si="13"/>
        <v>4223118</v>
      </c>
      <c r="O59" s="2"/>
      <c r="P59" s="18" t="s">
        <v>95</v>
      </c>
      <c r="Q59" s="1"/>
      <c r="R59" s="17">
        <f t="shared" si="14"/>
        <v>0.7</v>
      </c>
      <c r="S59" s="1"/>
      <c r="T59" s="15">
        <f t="shared" si="15"/>
        <v>2956183</v>
      </c>
      <c r="U59" s="15"/>
      <c r="V59" s="15">
        <v>3061941</v>
      </c>
      <c r="W59" s="1"/>
      <c r="X59" s="15">
        <f t="shared" si="8"/>
        <v>3061941</v>
      </c>
      <c r="Y59" s="1"/>
      <c r="Z59" s="15">
        <f t="shared" si="9"/>
        <v>0</v>
      </c>
      <c r="AA59" s="1"/>
      <c r="AB59" s="15">
        <f t="shared" si="16"/>
        <v>2956183</v>
      </c>
      <c r="AC59" s="1"/>
      <c r="AD59" s="15">
        <v>215189</v>
      </c>
      <c r="AE59" s="1"/>
      <c r="AF59" s="2">
        <f t="shared" si="17"/>
        <v>-2846752</v>
      </c>
      <c r="AG59" s="1"/>
    </row>
    <row r="60" spans="1:33" s="21" customFormat="1" ht="18" customHeight="1" x14ac:dyDescent="0.2">
      <c r="A60" s="1" t="s">
        <v>8</v>
      </c>
      <c r="B60" s="1"/>
      <c r="C60" s="20">
        <v>752121.25000000012</v>
      </c>
      <c r="D60" s="2">
        <f t="shared" si="10"/>
        <v>752121</v>
      </c>
      <c r="E60" s="2"/>
      <c r="F60" s="2">
        <v>292665</v>
      </c>
      <c r="G60" s="2"/>
      <c r="H60" s="19">
        <v>1400</v>
      </c>
      <c r="I60" s="2"/>
      <c r="J60" s="19">
        <f t="shared" si="11"/>
        <v>209.05</v>
      </c>
      <c r="K60" s="2"/>
      <c r="L60" s="19">
        <f t="shared" si="12"/>
        <v>2.57</v>
      </c>
      <c r="M60" s="2"/>
      <c r="N60" s="2">
        <f t="shared" si="13"/>
        <v>880452</v>
      </c>
      <c r="O60" s="2"/>
      <c r="P60" s="18" t="s">
        <v>101</v>
      </c>
      <c r="Q60" s="1"/>
      <c r="R60" s="17">
        <f t="shared" si="14"/>
        <v>0.7</v>
      </c>
      <c r="S60" s="1"/>
      <c r="T60" s="15">
        <f t="shared" si="15"/>
        <v>616316</v>
      </c>
      <c r="U60" s="15"/>
      <c r="V60" s="15">
        <v>638365</v>
      </c>
      <c r="W60" s="1"/>
      <c r="X60" s="15">
        <f t="shared" si="8"/>
        <v>638365</v>
      </c>
      <c r="Y60" s="1"/>
      <c r="Z60" s="15">
        <f t="shared" si="9"/>
        <v>0</v>
      </c>
      <c r="AA60" s="1"/>
      <c r="AB60" s="15">
        <f t="shared" si="16"/>
        <v>616316</v>
      </c>
      <c r="AC60" s="1"/>
      <c r="AD60" s="15">
        <v>125770</v>
      </c>
      <c r="AE60" s="1"/>
      <c r="AF60" s="2">
        <f t="shared" si="17"/>
        <v>-512595</v>
      </c>
      <c r="AG60" s="1"/>
    </row>
    <row r="61" spans="1:33" x14ac:dyDescent="0.2">
      <c r="A61" s="1" t="s">
        <v>7</v>
      </c>
      <c r="C61" s="20">
        <v>4406716.830000001</v>
      </c>
      <c r="D61" s="2">
        <f t="shared" si="10"/>
        <v>4406717</v>
      </c>
      <c r="E61" s="2"/>
      <c r="F61" s="2">
        <v>561365</v>
      </c>
      <c r="G61" s="2"/>
      <c r="H61" s="19">
        <v>2474.02</v>
      </c>
      <c r="I61" s="2"/>
      <c r="J61" s="19">
        <f t="shared" si="11"/>
        <v>226.9</v>
      </c>
      <c r="K61" s="2"/>
      <c r="L61" s="19">
        <f t="shared" si="12"/>
        <v>7.85</v>
      </c>
      <c r="M61" s="2"/>
      <c r="N61" s="2">
        <f t="shared" si="13"/>
        <v>1555896</v>
      </c>
      <c r="O61" s="2"/>
      <c r="P61" s="18" t="s">
        <v>98</v>
      </c>
      <c r="R61" s="17">
        <f t="shared" si="14"/>
        <v>0.7</v>
      </c>
      <c r="T61" s="15">
        <f t="shared" si="15"/>
        <v>1089127</v>
      </c>
      <c r="U61" s="15"/>
      <c r="V61" s="15">
        <v>1120112</v>
      </c>
      <c r="X61" s="15">
        <f t="shared" si="8"/>
        <v>1120112</v>
      </c>
      <c r="Z61" s="15">
        <f t="shared" si="9"/>
        <v>0</v>
      </c>
      <c r="AB61" s="15">
        <f t="shared" si="16"/>
        <v>1089127</v>
      </c>
      <c r="AD61" s="15">
        <v>157458</v>
      </c>
      <c r="AF61" s="2">
        <f t="shared" si="17"/>
        <v>-962654</v>
      </c>
    </row>
    <row r="62" spans="1:33" x14ac:dyDescent="0.2">
      <c r="A62" s="1" t="s">
        <v>6</v>
      </c>
      <c r="C62" s="20">
        <v>557607.4</v>
      </c>
      <c r="D62" s="2">
        <f t="shared" si="10"/>
        <v>557607</v>
      </c>
      <c r="E62" s="2"/>
      <c r="F62" s="2">
        <v>184473</v>
      </c>
      <c r="G62" s="2"/>
      <c r="H62" s="19">
        <v>1400</v>
      </c>
      <c r="I62" s="2"/>
      <c r="J62" s="19">
        <f t="shared" si="11"/>
        <v>131.77000000000001</v>
      </c>
      <c r="K62" s="2"/>
      <c r="L62" s="19">
        <f t="shared" si="12"/>
        <v>3.02</v>
      </c>
      <c r="M62" s="2"/>
      <c r="N62" s="2">
        <f t="shared" si="13"/>
        <v>880452</v>
      </c>
      <c r="O62" s="2"/>
      <c r="P62" s="18" t="s">
        <v>101</v>
      </c>
      <c r="R62" s="17">
        <f t="shared" si="14"/>
        <v>0.7</v>
      </c>
      <c r="T62" s="15">
        <f t="shared" si="15"/>
        <v>616316</v>
      </c>
      <c r="U62" s="15"/>
      <c r="V62" s="15">
        <v>638365</v>
      </c>
      <c r="X62" s="15">
        <f t="shared" si="8"/>
        <v>638365</v>
      </c>
      <c r="Z62" s="15">
        <f t="shared" si="9"/>
        <v>0</v>
      </c>
      <c r="AB62" s="15">
        <f t="shared" si="16"/>
        <v>616316</v>
      </c>
      <c r="AD62" s="15">
        <v>135042</v>
      </c>
      <c r="AF62" s="2">
        <f t="shared" si="17"/>
        <v>-503323</v>
      </c>
    </row>
    <row r="63" spans="1:33" s="21" customFormat="1" x14ac:dyDescent="0.2">
      <c r="A63" s="1" t="s">
        <v>5</v>
      </c>
      <c r="B63" s="1"/>
      <c r="C63" s="20">
        <v>6101511.0599999996</v>
      </c>
      <c r="D63" s="2">
        <f t="shared" si="10"/>
        <v>6101511</v>
      </c>
      <c r="E63" s="2"/>
      <c r="F63" s="2">
        <v>1989234</v>
      </c>
      <c r="G63" s="2"/>
      <c r="H63" s="19">
        <v>12351.15</v>
      </c>
      <c r="I63" s="2"/>
      <c r="J63" s="19">
        <f t="shared" si="11"/>
        <v>161.06</v>
      </c>
      <c r="K63" s="2"/>
      <c r="L63" s="19">
        <f t="shared" si="12"/>
        <v>3.07</v>
      </c>
      <c r="M63" s="2"/>
      <c r="N63" s="2">
        <f t="shared" si="13"/>
        <v>7767564</v>
      </c>
      <c r="O63" s="2"/>
      <c r="P63" s="18" t="s">
        <v>92</v>
      </c>
      <c r="Q63" s="1"/>
      <c r="R63" s="17">
        <f t="shared" si="14"/>
        <v>0.7</v>
      </c>
      <c r="S63" s="1"/>
      <c r="T63" s="15">
        <f t="shared" si="15"/>
        <v>5437295</v>
      </c>
      <c r="U63" s="15"/>
      <c r="V63" s="15">
        <v>5631817</v>
      </c>
      <c r="W63" s="1"/>
      <c r="X63" s="15">
        <f t="shared" si="8"/>
        <v>5631817</v>
      </c>
      <c r="Y63" s="1"/>
      <c r="Z63" s="15">
        <f t="shared" si="9"/>
        <v>0</v>
      </c>
      <c r="AA63" s="1"/>
      <c r="AB63" s="15">
        <f t="shared" si="16"/>
        <v>5437295</v>
      </c>
      <c r="AC63" s="1"/>
      <c r="AD63" s="15">
        <v>-27131</v>
      </c>
      <c r="AE63" s="1"/>
      <c r="AF63" s="2">
        <f t="shared" si="17"/>
        <v>-5658948</v>
      </c>
      <c r="AG63" s="1"/>
    </row>
    <row r="64" spans="1:33" x14ac:dyDescent="0.2">
      <c r="A64" s="1" t="s">
        <v>4</v>
      </c>
      <c r="C64" s="20">
        <v>2972091.2</v>
      </c>
      <c r="D64" s="2">
        <f t="shared" si="10"/>
        <v>2972091</v>
      </c>
      <c r="E64" s="2"/>
      <c r="F64" s="2">
        <v>1271225</v>
      </c>
      <c r="G64" s="2"/>
      <c r="H64" s="19">
        <v>3892</v>
      </c>
      <c r="I64" s="2"/>
      <c r="J64" s="19">
        <f t="shared" si="11"/>
        <v>326.63</v>
      </c>
      <c r="K64" s="2"/>
      <c r="L64" s="19">
        <f t="shared" si="12"/>
        <v>2.34</v>
      </c>
      <c r="M64" s="2"/>
      <c r="N64" s="2">
        <f t="shared" si="13"/>
        <v>2447655</v>
      </c>
      <c r="O64" s="2"/>
      <c r="P64" s="18" t="s">
        <v>98</v>
      </c>
      <c r="R64" s="17">
        <f t="shared" si="14"/>
        <v>0.7</v>
      </c>
      <c r="T64" s="15">
        <f t="shared" si="15"/>
        <v>1713359</v>
      </c>
      <c r="U64" s="15"/>
      <c r="V64" s="15">
        <v>1774655</v>
      </c>
      <c r="X64" s="15">
        <f t="shared" si="8"/>
        <v>1774655</v>
      </c>
      <c r="Z64" s="15">
        <f t="shared" si="9"/>
        <v>0</v>
      </c>
      <c r="AB64" s="15">
        <f t="shared" si="16"/>
        <v>1713359</v>
      </c>
      <c r="AD64" s="15">
        <v>270019</v>
      </c>
      <c r="AF64" s="2">
        <f t="shared" si="17"/>
        <v>-1504636</v>
      </c>
    </row>
    <row r="65" spans="1:33" ht="24" customHeight="1" thickBot="1" x14ac:dyDescent="0.25">
      <c r="A65" s="7" t="s">
        <v>3</v>
      </c>
      <c r="B65" s="7"/>
      <c r="C65" s="14">
        <f>SUM(C10:C64)</f>
        <v>169141673.29999995</v>
      </c>
      <c r="D65" s="12">
        <f>SUM(D10:D64)</f>
        <v>169141672</v>
      </c>
      <c r="E65" s="12"/>
      <c r="F65" s="12">
        <f>SUM(F10:F64)</f>
        <v>41672236</v>
      </c>
      <c r="G65" s="12"/>
      <c r="H65" s="13">
        <f>SUM(H10:H64)</f>
        <v>269018.80999999994</v>
      </c>
      <c r="I65" s="12"/>
      <c r="J65" s="13">
        <f t="shared" si="11"/>
        <v>154.9</v>
      </c>
      <c r="K65" s="12"/>
      <c r="L65" s="13">
        <f t="shared" si="12"/>
        <v>4.0599999999999996</v>
      </c>
      <c r="M65" s="12"/>
      <c r="N65" s="12">
        <f>SUM(N10:N64)</f>
        <v>169184321</v>
      </c>
      <c r="O65" s="12"/>
      <c r="P65" s="11">
        <v>0</v>
      </c>
      <c r="Q65" s="7"/>
      <c r="R65" s="11" t="s">
        <v>2</v>
      </c>
      <c r="S65" s="7"/>
      <c r="T65" s="8">
        <f>SUM(T10:T64)</f>
        <v>118429024</v>
      </c>
      <c r="U65" s="8"/>
      <c r="V65" s="8">
        <f>SUM(V10:V64)</f>
        <v>122665880</v>
      </c>
      <c r="W65" s="7"/>
      <c r="X65" s="8">
        <f>SUM(X10:X64)</f>
        <v>122665880</v>
      </c>
      <c r="Y65" s="7"/>
      <c r="Z65" s="8">
        <f>SUM(Z10:Z64)</f>
        <v>0</v>
      </c>
      <c r="AA65" s="7"/>
      <c r="AB65" s="8">
        <f>SUM(AB10:AB64)</f>
        <v>118429024</v>
      </c>
      <c r="AC65" s="7"/>
      <c r="AD65" s="8">
        <f>SUM(AD10:AD64)</f>
        <v>7439430</v>
      </c>
      <c r="AE65" s="7"/>
      <c r="AF65" s="8">
        <f>SUM(AF10:AF64)</f>
        <v>-115226450</v>
      </c>
      <c r="AG65" s="7"/>
    </row>
    <row r="66" spans="1:33" ht="6" customHeight="1" thickTop="1" x14ac:dyDescent="0.2"/>
    <row r="67" spans="1:33" x14ac:dyDescent="0.2">
      <c r="A67" s="4" t="s">
        <v>1</v>
      </c>
      <c r="Y67" s="47" t="s">
        <v>109</v>
      </c>
      <c r="Z67" s="46">
        <f>'Step 6a HB4466 Subcommittee Sub'!X65</f>
        <v>-4236856</v>
      </c>
    </row>
    <row r="68" spans="1:33" ht="15" thickBot="1" x14ac:dyDescent="0.25">
      <c r="A68" s="6">
        <v>42408</v>
      </c>
      <c r="Y68" s="47" t="s">
        <v>110</v>
      </c>
      <c r="Z68" s="8">
        <f>Z65-Z67</f>
        <v>4236856</v>
      </c>
    </row>
    <row r="69" spans="1:33" ht="15" thickTop="1" x14ac:dyDescent="0.2">
      <c r="A69" s="4" t="s">
        <v>0</v>
      </c>
    </row>
  </sheetData>
  <pageMargins left="1" right="0.5" top="1" bottom="0.25" header="0.25" footer="0.25"/>
  <pageSetup scale="70" fitToWidth="2" orientation="portrait" r:id="rId1"/>
  <headerFooter alignWithMargins="0">
    <oddHeader>&amp;C&amp;"Arial,Bold"&amp;11PROPOSED REVISIONS TO PSSP
 ALLOWANCE FOR OTHER CURRENT EXPENSE (STEP 6a) 
IN ACCORDANCE WITH HB 4466 SUBCOMMITTEE SUBSTITUTE
FOR THE 2016-17 YEAR
WITH HOLD HARMLESS CLAUSE FOR ALL COUNTIES</oddHeader>
    <oddFooter>&amp;C&amp;11- &amp;P -</oddFooter>
  </headerFooter>
  <colBreaks count="1" manualBreakCount="1">
    <brk id="15" min="4" max="6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7"/>
  <sheetViews>
    <sheetView tabSelected="1" view="pageBreakPreview" zoomScaleNormal="100" zoomScaleSheetLayoutView="100" workbookViewId="0">
      <selection activeCell="A28" sqref="A28"/>
    </sheetView>
  </sheetViews>
  <sheetFormatPr defaultColWidth="9.140625" defaultRowHeight="14.25" x14ac:dyDescent="0.2"/>
  <cols>
    <col min="1" max="1" width="34.5703125" style="55" bestFit="1" customWidth="1"/>
    <col min="2" max="2" width="14" style="55" bestFit="1" customWidth="1"/>
    <col min="3" max="3" width="12.7109375" style="55" bestFit="1" customWidth="1"/>
    <col min="4" max="4" width="16.28515625" style="55" bestFit="1" customWidth="1"/>
    <col min="5" max="5" width="16" style="55" bestFit="1" customWidth="1"/>
    <col min="6" max="6" width="13.5703125" style="55" bestFit="1" customWidth="1"/>
    <col min="7" max="7" width="9.85546875" style="55" bestFit="1" customWidth="1"/>
    <col min="8" max="8" width="13.28515625" style="55" bestFit="1" customWidth="1"/>
    <col min="9" max="9" width="17" style="55" bestFit="1" customWidth="1"/>
    <col min="10" max="10" width="10.42578125" style="55" bestFit="1" customWidth="1"/>
    <col min="11" max="11" width="13.28515625" style="55" bestFit="1" customWidth="1"/>
    <col min="12" max="16384" width="9.140625" style="55"/>
  </cols>
  <sheetData>
    <row r="1" spans="1:11" ht="15" x14ac:dyDescent="0.25">
      <c r="A1" s="57" t="s">
        <v>137</v>
      </c>
    </row>
    <row r="2" spans="1:11" ht="15" x14ac:dyDescent="0.25">
      <c r="A2" s="57" t="s">
        <v>138</v>
      </c>
    </row>
    <row r="3" spans="1:11" ht="15" x14ac:dyDescent="0.25">
      <c r="A3" s="57" t="s">
        <v>139</v>
      </c>
    </row>
    <row r="4" spans="1:11" ht="15" x14ac:dyDescent="0.25">
      <c r="A4" s="57" t="s">
        <v>140</v>
      </c>
    </row>
    <row r="5" spans="1:11" ht="15" customHeight="1" x14ac:dyDescent="0.25">
      <c r="A5" s="57"/>
      <c r="B5" s="58"/>
      <c r="C5" s="56" t="s">
        <v>88</v>
      </c>
      <c r="D5" s="34" t="s">
        <v>128</v>
      </c>
      <c r="E5" s="34"/>
      <c r="F5" s="34"/>
      <c r="H5" s="58"/>
      <c r="I5" s="58" t="s">
        <v>89</v>
      </c>
    </row>
    <row r="6" spans="1:11" x14ac:dyDescent="0.2">
      <c r="B6" s="56" t="s">
        <v>85</v>
      </c>
      <c r="C6" s="56" t="s">
        <v>87</v>
      </c>
      <c r="D6" s="34" t="s">
        <v>118</v>
      </c>
      <c r="E6" s="34"/>
      <c r="F6" s="34" t="s">
        <v>117</v>
      </c>
      <c r="G6" s="58"/>
      <c r="H6" s="56" t="s">
        <v>85</v>
      </c>
      <c r="I6" s="58" t="s">
        <v>84</v>
      </c>
      <c r="J6" s="58"/>
      <c r="K6" s="56" t="s">
        <v>88</v>
      </c>
    </row>
    <row r="7" spans="1:11" x14ac:dyDescent="0.2">
      <c r="B7" s="56" t="s">
        <v>80</v>
      </c>
      <c r="C7" s="56" t="s">
        <v>79</v>
      </c>
      <c r="D7" s="34" t="s">
        <v>129</v>
      </c>
      <c r="E7" s="34" t="s">
        <v>115</v>
      </c>
      <c r="F7" s="34" t="s">
        <v>118</v>
      </c>
      <c r="G7" s="56" t="s">
        <v>77</v>
      </c>
      <c r="H7" s="56" t="s">
        <v>76</v>
      </c>
      <c r="I7" s="58" t="s">
        <v>75</v>
      </c>
      <c r="J7" s="56" t="s">
        <v>73</v>
      </c>
      <c r="K7" s="56" t="s">
        <v>62</v>
      </c>
    </row>
    <row r="8" spans="1:11" ht="15" thickBot="1" x14ac:dyDescent="0.25">
      <c r="A8" s="59" t="s">
        <v>71</v>
      </c>
      <c r="B8" s="60" t="s">
        <v>134</v>
      </c>
      <c r="C8" s="61" t="s">
        <v>134</v>
      </c>
      <c r="D8" s="29" t="s">
        <v>130</v>
      </c>
      <c r="E8" s="29" t="s">
        <v>116</v>
      </c>
      <c r="F8" s="29" t="s">
        <v>119</v>
      </c>
      <c r="G8" s="61" t="s">
        <v>68</v>
      </c>
      <c r="H8" s="61" t="s">
        <v>67</v>
      </c>
      <c r="I8" s="60" t="s">
        <v>66</v>
      </c>
      <c r="J8" s="61" t="s">
        <v>64</v>
      </c>
      <c r="K8" s="61" t="s">
        <v>63</v>
      </c>
    </row>
    <row r="9" spans="1:11" ht="18" customHeight="1" x14ac:dyDescent="0.2">
      <c r="A9" s="55" t="s">
        <v>58</v>
      </c>
      <c r="B9" s="62">
        <v>1124027</v>
      </c>
      <c r="C9" s="62">
        <v>461080</v>
      </c>
      <c r="D9" s="63">
        <v>2001.7</v>
      </c>
      <c r="E9" s="63">
        <v>-18</v>
      </c>
      <c r="F9" s="63">
        <v>1983.7</v>
      </c>
      <c r="G9" s="64">
        <v>232.434</v>
      </c>
      <c r="H9" s="64">
        <v>2.4380000000000002</v>
      </c>
      <c r="I9" s="62">
        <v>1759581</v>
      </c>
      <c r="J9" s="65">
        <v>0.71250000000000002</v>
      </c>
      <c r="K9" s="66">
        <v>1253701</v>
      </c>
    </row>
    <row r="10" spans="1:11" x14ac:dyDescent="0.2">
      <c r="A10" s="55" t="s">
        <v>57</v>
      </c>
      <c r="B10" s="62">
        <v>12082339</v>
      </c>
      <c r="C10" s="62">
        <v>2543451</v>
      </c>
      <c r="D10" s="63">
        <v>20408.139999999996</v>
      </c>
      <c r="E10" s="63">
        <v>109</v>
      </c>
      <c r="F10" s="63">
        <v>20517.139999999996</v>
      </c>
      <c r="G10" s="64">
        <v>123.967</v>
      </c>
      <c r="H10" s="64">
        <v>4.75</v>
      </c>
      <c r="I10" s="62">
        <v>18199107</v>
      </c>
      <c r="J10" s="65">
        <v>0.71250000000000002</v>
      </c>
      <c r="K10" s="66">
        <v>12966864</v>
      </c>
    </row>
    <row r="11" spans="1:11" x14ac:dyDescent="0.2">
      <c r="A11" s="55" t="s">
        <v>56</v>
      </c>
      <c r="B11" s="62">
        <v>4011009</v>
      </c>
      <c r="C11" s="62">
        <v>603546</v>
      </c>
      <c r="D11" s="63">
        <v>3107.9649999999997</v>
      </c>
      <c r="E11" s="63"/>
      <c r="F11" s="63">
        <v>3107.9649999999997</v>
      </c>
      <c r="G11" s="64">
        <v>194.19300000000001</v>
      </c>
      <c r="H11" s="64">
        <v>6.6459999999999999</v>
      </c>
      <c r="I11" s="62">
        <v>2756826</v>
      </c>
      <c r="J11" s="65">
        <v>0.71250000000000002</v>
      </c>
      <c r="K11" s="66">
        <v>1964239</v>
      </c>
    </row>
    <row r="12" spans="1:11" x14ac:dyDescent="0.2">
      <c r="A12" s="55" t="s">
        <v>55</v>
      </c>
      <c r="B12" s="62">
        <v>1629873</v>
      </c>
      <c r="C12" s="62">
        <v>375426</v>
      </c>
      <c r="D12" s="63">
        <v>1604.5</v>
      </c>
      <c r="E12" s="63"/>
      <c r="F12" s="63">
        <v>1604.5</v>
      </c>
      <c r="G12" s="64">
        <v>233.983</v>
      </c>
      <c r="H12" s="64">
        <v>4.3410000000000002</v>
      </c>
      <c r="I12" s="62">
        <v>1423223</v>
      </c>
      <c r="J12" s="65">
        <v>0.71250000000000002</v>
      </c>
      <c r="K12" s="66">
        <v>1014046</v>
      </c>
    </row>
    <row r="13" spans="1:11" x14ac:dyDescent="0.2">
      <c r="A13" s="55" t="s">
        <v>54</v>
      </c>
      <c r="B13" s="62">
        <v>3219776</v>
      </c>
      <c r="C13" s="62">
        <v>580556</v>
      </c>
      <c r="D13" s="63">
        <v>2233</v>
      </c>
      <c r="E13" s="63"/>
      <c r="F13" s="63">
        <v>2233</v>
      </c>
      <c r="G13" s="64">
        <v>259.98899999999998</v>
      </c>
      <c r="H13" s="64">
        <v>5.5460000000000003</v>
      </c>
      <c r="I13" s="62">
        <v>1980715</v>
      </c>
      <c r="J13" s="65">
        <v>0.71250000000000002</v>
      </c>
      <c r="K13" s="66">
        <v>1411259</v>
      </c>
    </row>
    <row r="14" spans="1:11" ht="18" customHeight="1" x14ac:dyDescent="0.2">
      <c r="A14" s="55" t="s">
        <v>53</v>
      </c>
      <c r="B14" s="62">
        <v>9431167</v>
      </c>
      <c r="C14" s="62">
        <v>1828919</v>
      </c>
      <c r="D14" s="63">
        <v>11301.805999999999</v>
      </c>
      <c r="E14" s="63"/>
      <c r="F14" s="63">
        <v>11301.805999999999</v>
      </c>
      <c r="G14" s="64">
        <v>161.82499999999999</v>
      </c>
      <c r="H14" s="64">
        <v>5.157</v>
      </c>
      <c r="I14" s="62">
        <v>10024924</v>
      </c>
      <c r="J14" s="65">
        <v>0.71250000000000002</v>
      </c>
      <c r="K14" s="66">
        <v>7142758</v>
      </c>
    </row>
    <row r="15" spans="1:11" x14ac:dyDescent="0.2">
      <c r="A15" s="55" t="s">
        <v>52</v>
      </c>
      <c r="B15" s="62">
        <v>840974</v>
      </c>
      <c r="C15" s="62">
        <v>284932</v>
      </c>
      <c r="D15" s="63">
        <v>1093.8150000000001</v>
      </c>
      <c r="E15" s="63">
        <v>53.25</v>
      </c>
      <c r="F15" s="63">
        <v>1147.0650000000001</v>
      </c>
      <c r="G15" s="64">
        <v>248.40100000000001</v>
      </c>
      <c r="H15" s="64">
        <v>2.9510000000000001</v>
      </c>
      <c r="I15" s="62">
        <v>1017469</v>
      </c>
      <c r="J15" s="65">
        <v>0.71250000000000002</v>
      </c>
      <c r="K15" s="66">
        <v>724947</v>
      </c>
    </row>
    <row r="16" spans="1:11" x14ac:dyDescent="0.2">
      <c r="A16" s="55" t="s">
        <v>51</v>
      </c>
      <c r="B16" s="62">
        <v>995318</v>
      </c>
      <c r="C16" s="62">
        <v>278435</v>
      </c>
      <c r="D16" s="63">
        <v>1426.5</v>
      </c>
      <c r="E16" s="63"/>
      <c r="F16" s="63">
        <v>1426.5</v>
      </c>
      <c r="G16" s="64">
        <v>195.18799999999999</v>
      </c>
      <c r="H16" s="64">
        <v>3.5750000000000002</v>
      </c>
      <c r="I16" s="62">
        <v>1265334</v>
      </c>
      <c r="J16" s="65">
        <v>0.71250000000000002</v>
      </c>
      <c r="K16" s="66">
        <v>901550</v>
      </c>
    </row>
    <row r="17" spans="1:11" x14ac:dyDescent="0.2">
      <c r="A17" s="55" t="s">
        <v>50</v>
      </c>
      <c r="B17" s="62">
        <v>2246565</v>
      </c>
      <c r="C17" s="62">
        <v>242715</v>
      </c>
      <c r="D17" s="63">
        <v>1375.8300000000002</v>
      </c>
      <c r="E17" s="63">
        <v>-12.63</v>
      </c>
      <c r="F17" s="63">
        <v>1363.2</v>
      </c>
      <c r="G17" s="64">
        <v>178.048</v>
      </c>
      <c r="H17" s="64">
        <v>9.2560000000000002</v>
      </c>
      <c r="I17" s="62">
        <v>1209185</v>
      </c>
      <c r="J17" s="65">
        <v>0.71250000000000002</v>
      </c>
      <c r="K17" s="66">
        <v>861544</v>
      </c>
    </row>
    <row r="18" spans="1:11" x14ac:dyDescent="0.2">
      <c r="A18" s="55" t="s">
        <v>49</v>
      </c>
      <c r="B18" s="62">
        <v>4780863</v>
      </c>
      <c r="C18" s="62">
        <v>1309976</v>
      </c>
      <c r="D18" s="63">
        <v>5308.5410000000002</v>
      </c>
      <c r="E18" s="63"/>
      <c r="F18" s="63">
        <v>5308.5410000000002</v>
      </c>
      <c r="G18" s="64">
        <v>246.768</v>
      </c>
      <c r="H18" s="64">
        <v>3.65</v>
      </c>
      <c r="I18" s="62">
        <v>4708780</v>
      </c>
      <c r="J18" s="65">
        <v>0.71250000000000002</v>
      </c>
      <c r="K18" s="66">
        <v>3355006</v>
      </c>
    </row>
    <row r="19" spans="1:11" ht="18" customHeight="1" x14ac:dyDescent="0.2">
      <c r="A19" s="55" t="s">
        <v>48</v>
      </c>
      <c r="B19" s="62">
        <v>786531</v>
      </c>
      <c r="C19" s="62">
        <v>133972</v>
      </c>
      <c r="D19" s="63">
        <v>1132.9839999999999</v>
      </c>
      <c r="E19" s="63">
        <v>-53.25</v>
      </c>
      <c r="F19" s="63">
        <v>1079.7339999999999</v>
      </c>
      <c r="G19" s="64">
        <v>124.07899999999999</v>
      </c>
      <c r="H19" s="64">
        <v>5.8710000000000004</v>
      </c>
      <c r="I19" s="62">
        <v>957745</v>
      </c>
      <c r="J19" s="65">
        <v>0.71250000000000002</v>
      </c>
      <c r="K19" s="66">
        <v>682393</v>
      </c>
    </row>
    <row r="20" spans="1:11" x14ac:dyDescent="0.2">
      <c r="A20" s="55" t="s">
        <v>47</v>
      </c>
      <c r="B20" s="62">
        <v>1638325</v>
      </c>
      <c r="C20" s="62">
        <v>334594</v>
      </c>
      <c r="D20" s="63">
        <v>1630.8400000000001</v>
      </c>
      <c r="E20" s="63">
        <v>54.010000000000005</v>
      </c>
      <c r="F20" s="63">
        <v>1684.8500000000001</v>
      </c>
      <c r="G20" s="64">
        <v>198.59</v>
      </c>
      <c r="H20" s="64">
        <v>4.8959999999999999</v>
      </c>
      <c r="I20" s="62">
        <v>1494495</v>
      </c>
      <c r="J20" s="65">
        <v>0.71250000000000002</v>
      </c>
      <c r="K20" s="66">
        <v>1064828</v>
      </c>
    </row>
    <row r="21" spans="1:11" x14ac:dyDescent="0.2">
      <c r="A21" s="55" t="s">
        <v>46</v>
      </c>
      <c r="B21" s="62">
        <v>6024593</v>
      </c>
      <c r="C21" s="62">
        <v>1012071</v>
      </c>
      <c r="D21" s="63">
        <v>4418</v>
      </c>
      <c r="E21" s="63"/>
      <c r="F21" s="63">
        <v>4418</v>
      </c>
      <c r="G21" s="64">
        <v>229.07900000000001</v>
      </c>
      <c r="H21" s="64">
        <v>5.9530000000000003</v>
      </c>
      <c r="I21" s="62">
        <v>3918853</v>
      </c>
      <c r="J21" s="65">
        <v>0.71250000000000002</v>
      </c>
      <c r="K21" s="66">
        <v>2792183</v>
      </c>
    </row>
    <row r="22" spans="1:11" x14ac:dyDescent="0.2">
      <c r="A22" s="55" t="s">
        <v>45</v>
      </c>
      <c r="B22" s="62">
        <v>1744677</v>
      </c>
      <c r="C22" s="62">
        <v>371771</v>
      </c>
      <c r="D22" s="63">
        <v>2693.9960000000001</v>
      </c>
      <c r="E22" s="63"/>
      <c r="F22" s="63">
        <v>2693.9960000000001</v>
      </c>
      <c r="G22" s="64">
        <v>138</v>
      </c>
      <c r="H22" s="64">
        <v>4.6929999999999996</v>
      </c>
      <c r="I22" s="62">
        <v>2389628</v>
      </c>
      <c r="J22" s="65">
        <v>0.71250000000000002</v>
      </c>
      <c r="K22" s="66">
        <v>1702610</v>
      </c>
    </row>
    <row r="23" spans="1:11" x14ac:dyDescent="0.2">
      <c r="A23" s="55" t="s">
        <v>44</v>
      </c>
      <c r="B23" s="62">
        <v>3344970</v>
      </c>
      <c r="C23" s="62">
        <v>742976</v>
      </c>
      <c r="D23" s="63">
        <v>3355.9770000000003</v>
      </c>
      <c r="E23" s="63"/>
      <c r="F23" s="63">
        <v>3355.9770000000003</v>
      </c>
      <c r="G23" s="64">
        <v>221.38900000000001</v>
      </c>
      <c r="H23" s="64">
        <v>4.5019999999999998</v>
      </c>
      <c r="I23" s="62">
        <v>2976818</v>
      </c>
      <c r="J23" s="65">
        <v>0.71250000000000002</v>
      </c>
      <c r="K23" s="66">
        <v>2120983</v>
      </c>
    </row>
    <row r="24" spans="1:11" ht="18" customHeight="1" x14ac:dyDescent="0.2">
      <c r="A24" s="55" t="s">
        <v>43</v>
      </c>
      <c r="B24" s="62">
        <v>1668095</v>
      </c>
      <c r="C24" s="62">
        <v>436712</v>
      </c>
      <c r="D24" s="63">
        <v>2189.37</v>
      </c>
      <c r="E24" s="63">
        <v>-34.130000000000003</v>
      </c>
      <c r="F24" s="63">
        <v>2155.2399999999998</v>
      </c>
      <c r="G24" s="64">
        <v>202.62799999999999</v>
      </c>
      <c r="H24" s="64">
        <v>3.82</v>
      </c>
      <c r="I24" s="62">
        <v>1911740</v>
      </c>
      <c r="J24" s="65">
        <v>0.71250000000000002</v>
      </c>
      <c r="K24" s="66">
        <v>1362115</v>
      </c>
    </row>
    <row r="25" spans="1:11" x14ac:dyDescent="0.2">
      <c r="A25" s="55" t="s">
        <v>42</v>
      </c>
      <c r="B25" s="62">
        <v>9534396</v>
      </c>
      <c r="C25" s="62">
        <v>1846827</v>
      </c>
      <c r="D25" s="63">
        <v>9492.6319999999996</v>
      </c>
      <c r="E25" s="63">
        <v>29.130000000000003</v>
      </c>
      <c r="F25" s="63">
        <v>9521.7619999999988</v>
      </c>
      <c r="G25" s="64">
        <v>193.959</v>
      </c>
      <c r="H25" s="64">
        <v>5.1630000000000003</v>
      </c>
      <c r="I25" s="62">
        <v>8445990</v>
      </c>
      <c r="J25" s="65">
        <v>0.71250000000000002</v>
      </c>
      <c r="K25" s="66">
        <v>6017768</v>
      </c>
    </row>
    <row r="26" spans="1:11" x14ac:dyDescent="0.2">
      <c r="A26" s="55" t="s">
        <v>41</v>
      </c>
      <c r="B26" s="62">
        <v>5371931</v>
      </c>
      <c r="C26" s="62">
        <v>682614</v>
      </c>
      <c r="D26" s="63">
        <v>4022.5549999999998</v>
      </c>
      <c r="E26" s="63">
        <v>59.5</v>
      </c>
      <c r="F26" s="63">
        <v>4082.0549999999998</v>
      </c>
      <c r="G26" s="64">
        <v>167.22300000000001</v>
      </c>
      <c r="H26" s="64">
        <v>7.87</v>
      </c>
      <c r="I26" s="62">
        <v>3620863</v>
      </c>
      <c r="J26" s="65">
        <v>0.71250000000000002</v>
      </c>
      <c r="K26" s="66">
        <v>2579865</v>
      </c>
    </row>
    <row r="27" spans="1:11" x14ac:dyDescent="0.2">
      <c r="A27" s="55" t="s">
        <v>40</v>
      </c>
      <c r="B27" s="62">
        <v>9451438</v>
      </c>
      <c r="C27" s="62">
        <v>1257505</v>
      </c>
      <c r="D27" s="63">
        <v>8566.6970000000001</v>
      </c>
      <c r="E27" s="63">
        <v>-73.5</v>
      </c>
      <c r="F27" s="63">
        <v>8493.1970000000001</v>
      </c>
      <c r="G27" s="64">
        <v>148.06</v>
      </c>
      <c r="H27" s="64">
        <v>7.516</v>
      </c>
      <c r="I27" s="62">
        <v>7533633</v>
      </c>
      <c r="J27" s="65">
        <v>0.71250000000000002</v>
      </c>
      <c r="K27" s="66">
        <v>5367714</v>
      </c>
    </row>
    <row r="28" spans="1:11" x14ac:dyDescent="0.2">
      <c r="A28" s="55" t="s">
        <v>39</v>
      </c>
      <c r="B28" s="62">
        <v>16669206</v>
      </c>
      <c r="C28" s="62">
        <v>4068370</v>
      </c>
      <c r="D28" s="63">
        <v>23391.637999999999</v>
      </c>
      <c r="E28" s="63"/>
      <c r="F28" s="63">
        <v>23391.637999999999</v>
      </c>
      <c r="G28" s="64">
        <v>173.92400000000001</v>
      </c>
      <c r="H28" s="64">
        <v>4.0970000000000004</v>
      </c>
      <c r="I28" s="62">
        <v>20748844</v>
      </c>
      <c r="J28" s="65">
        <v>0.71250000000000002</v>
      </c>
      <c r="K28" s="66">
        <v>14783551</v>
      </c>
    </row>
    <row r="29" spans="1:11" ht="18" customHeight="1" x14ac:dyDescent="0.2">
      <c r="A29" s="55" t="s">
        <v>38</v>
      </c>
      <c r="B29" s="62">
        <v>1719033</v>
      </c>
      <c r="C29" s="62">
        <v>425604</v>
      </c>
      <c r="D29" s="63">
        <v>2220.1149999999998</v>
      </c>
      <c r="E29" s="63">
        <v>-45</v>
      </c>
      <c r="F29" s="63">
        <v>2175.1149999999998</v>
      </c>
      <c r="G29" s="64">
        <v>195.67</v>
      </c>
      <c r="H29" s="64">
        <v>4.0389999999999997</v>
      </c>
      <c r="I29" s="62">
        <v>1929370</v>
      </c>
      <c r="J29" s="65">
        <v>0.71250000000000002</v>
      </c>
      <c r="K29" s="66">
        <v>1374676</v>
      </c>
    </row>
    <row r="30" spans="1:11" x14ac:dyDescent="0.2">
      <c r="A30" s="55" t="s">
        <v>37</v>
      </c>
      <c r="B30" s="62">
        <v>1894406</v>
      </c>
      <c r="C30" s="62">
        <v>465019</v>
      </c>
      <c r="D30" s="63">
        <v>2718.51</v>
      </c>
      <c r="E30" s="63"/>
      <c r="F30" s="63">
        <v>2718.51</v>
      </c>
      <c r="G30" s="64">
        <v>171.05699999999999</v>
      </c>
      <c r="H30" s="64">
        <v>4.0739999999999998</v>
      </c>
      <c r="I30" s="62">
        <v>2411372</v>
      </c>
      <c r="J30" s="65">
        <v>0.71250000000000002</v>
      </c>
      <c r="K30" s="66">
        <v>1718103</v>
      </c>
    </row>
    <row r="31" spans="1:11" x14ac:dyDescent="0.2">
      <c r="A31" s="55" t="s">
        <v>36</v>
      </c>
      <c r="B31" s="62">
        <v>4284671</v>
      </c>
      <c r="C31" s="62">
        <v>1129521</v>
      </c>
      <c r="D31" s="63">
        <v>4686.991</v>
      </c>
      <c r="E31" s="63"/>
      <c r="F31" s="63">
        <v>4686.991</v>
      </c>
      <c r="G31" s="64">
        <v>240.99100000000001</v>
      </c>
      <c r="H31" s="64">
        <v>3.7930000000000001</v>
      </c>
      <c r="I31" s="62">
        <v>4157453</v>
      </c>
      <c r="J31" s="65">
        <v>0.71250000000000002</v>
      </c>
      <c r="K31" s="66">
        <v>2962185</v>
      </c>
    </row>
    <row r="32" spans="1:11" x14ac:dyDescent="0.2">
      <c r="A32" s="55" t="s">
        <v>35</v>
      </c>
      <c r="B32" s="62">
        <v>6387393</v>
      </c>
      <c r="C32" s="62">
        <v>1273540</v>
      </c>
      <c r="D32" s="63">
        <v>7248.5370000000012</v>
      </c>
      <c r="E32" s="63"/>
      <c r="F32" s="63">
        <v>7248.5370000000012</v>
      </c>
      <c r="G32" s="64">
        <v>175.696</v>
      </c>
      <c r="H32" s="64">
        <v>5.0149999999999997</v>
      </c>
      <c r="I32" s="62">
        <v>6429595</v>
      </c>
      <c r="J32" s="65">
        <v>0.71250000000000002</v>
      </c>
      <c r="K32" s="66">
        <v>4581086</v>
      </c>
    </row>
    <row r="33" spans="1:11" x14ac:dyDescent="0.2">
      <c r="A33" s="55" t="s">
        <v>34</v>
      </c>
      <c r="B33" s="62">
        <v>4957012</v>
      </c>
      <c r="C33" s="62">
        <v>918066</v>
      </c>
      <c r="D33" s="63">
        <v>4105.4250000000002</v>
      </c>
      <c r="E33" s="63"/>
      <c r="F33" s="63">
        <v>4105.4250000000002</v>
      </c>
      <c r="G33" s="64">
        <v>223.62299999999999</v>
      </c>
      <c r="H33" s="64">
        <v>5.399</v>
      </c>
      <c r="I33" s="62">
        <v>3641593</v>
      </c>
      <c r="J33" s="65">
        <v>0.71250000000000002</v>
      </c>
      <c r="K33" s="66">
        <v>2594635</v>
      </c>
    </row>
    <row r="34" spans="1:11" ht="18" customHeight="1" x14ac:dyDescent="0.2">
      <c r="A34" s="55" t="s">
        <v>33</v>
      </c>
      <c r="B34" s="62">
        <v>5470556</v>
      </c>
      <c r="C34" s="62">
        <v>615754</v>
      </c>
      <c r="D34" s="63">
        <v>3545.7</v>
      </c>
      <c r="E34" s="63"/>
      <c r="F34" s="63">
        <v>3545.7</v>
      </c>
      <c r="G34" s="64">
        <v>173.66200000000001</v>
      </c>
      <c r="H34" s="64">
        <v>8.8840000000000003</v>
      </c>
      <c r="I34" s="62">
        <v>3145106</v>
      </c>
      <c r="J34" s="65">
        <v>0.71250000000000002</v>
      </c>
      <c r="K34" s="66">
        <v>2240888</v>
      </c>
    </row>
    <row r="35" spans="1:11" x14ac:dyDescent="0.2">
      <c r="A35" s="55" t="s">
        <v>32</v>
      </c>
      <c r="B35" s="62">
        <v>2533516</v>
      </c>
      <c r="C35" s="62">
        <v>1061353</v>
      </c>
      <c r="D35" s="63">
        <v>2303.0010000000002</v>
      </c>
      <c r="E35" s="63"/>
      <c r="F35" s="63">
        <v>2303.0010000000002</v>
      </c>
      <c r="G35" s="64">
        <v>460.85700000000003</v>
      </c>
      <c r="H35" s="64">
        <v>2.387</v>
      </c>
      <c r="I35" s="62">
        <v>2042807</v>
      </c>
      <c r="J35" s="65">
        <v>0.71250000000000002</v>
      </c>
      <c r="K35" s="66">
        <v>1455500</v>
      </c>
    </row>
    <row r="36" spans="1:11" x14ac:dyDescent="0.2">
      <c r="A36" s="55" t="s">
        <v>31</v>
      </c>
      <c r="B36" s="62">
        <v>6340525</v>
      </c>
      <c r="C36" s="62">
        <v>1660137</v>
      </c>
      <c r="D36" s="63">
        <v>8448.1049999999996</v>
      </c>
      <c r="E36" s="63"/>
      <c r="F36" s="63">
        <v>8448.1049999999996</v>
      </c>
      <c r="G36" s="64">
        <v>196.51</v>
      </c>
      <c r="H36" s="64">
        <v>3.819</v>
      </c>
      <c r="I36" s="62">
        <v>7493636</v>
      </c>
      <c r="J36" s="65">
        <v>0.71250000000000002</v>
      </c>
      <c r="K36" s="66">
        <v>5339216</v>
      </c>
    </row>
    <row r="37" spans="1:11" x14ac:dyDescent="0.2">
      <c r="A37" s="55" t="s">
        <v>30</v>
      </c>
      <c r="B37" s="62">
        <v>3207457</v>
      </c>
      <c r="C37" s="62">
        <v>694263</v>
      </c>
      <c r="D37" s="63">
        <v>3895.25</v>
      </c>
      <c r="E37" s="63"/>
      <c r="F37" s="63">
        <v>3895.25</v>
      </c>
      <c r="G37" s="64">
        <v>178.233</v>
      </c>
      <c r="H37" s="64">
        <v>4.62</v>
      </c>
      <c r="I37" s="62">
        <v>3455163</v>
      </c>
      <c r="J37" s="65">
        <v>0.71250000000000002</v>
      </c>
      <c r="K37" s="66">
        <v>2461804</v>
      </c>
    </row>
    <row r="38" spans="1:11" x14ac:dyDescent="0.2">
      <c r="A38" s="55" t="s">
        <v>29</v>
      </c>
      <c r="B38" s="62">
        <v>3671511</v>
      </c>
      <c r="C38" s="62">
        <v>646290</v>
      </c>
      <c r="D38" s="63">
        <v>3392.1309999999999</v>
      </c>
      <c r="E38" s="63"/>
      <c r="F38" s="63">
        <v>3392.1309999999999</v>
      </c>
      <c r="G38" s="64">
        <v>190.52600000000001</v>
      </c>
      <c r="H38" s="64">
        <v>5.681</v>
      </c>
      <c r="I38" s="62">
        <v>3008887</v>
      </c>
      <c r="J38" s="65">
        <v>0.71250000000000002</v>
      </c>
      <c r="K38" s="66">
        <v>2143832</v>
      </c>
    </row>
    <row r="39" spans="1:11" ht="18" customHeight="1" x14ac:dyDescent="0.2">
      <c r="A39" s="55" t="s">
        <v>28</v>
      </c>
      <c r="B39" s="62">
        <v>10893206</v>
      </c>
      <c r="C39" s="62">
        <v>1928095</v>
      </c>
      <c r="D39" s="63">
        <v>11541.206</v>
      </c>
      <c r="E39" s="63"/>
      <c r="F39" s="63">
        <v>11541.206</v>
      </c>
      <c r="G39" s="64">
        <v>167.06200000000001</v>
      </c>
      <c r="H39" s="64">
        <v>5.65</v>
      </c>
      <c r="I39" s="62">
        <v>10237277</v>
      </c>
      <c r="J39" s="65">
        <v>0.71250000000000002</v>
      </c>
      <c r="K39" s="66">
        <v>7294060</v>
      </c>
    </row>
    <row r="40" spans="1:11" x14ac:dyDescent="0.2">
      <c r="A40" s="55" t="s">
        <v>27</v>
      </c>
      <c r="B40" s="62">
        <v>1639972</v>
      </c>
      <c r="C40" s="62">
        <v>293142</v>
      </c>
      <c r="D40" s="63">
        <v>1611.75</v>
      </c>
      <c r="E40" s="63"/>
      <c r="F40" s="63">
        <v>1611.75</v>
      </c>
      <c r="G40" s="64">
        <v>181.87799999999999</v>
      </c>
      <c r="H40" s="64">
        <v>5.5940000000000003</v>
      </c>
      <c r="I40" s="62">
        <v>1429654</v>
      </c>
      <c r="J40" s="65">
        <v>0.71250000000000002</v>
      </c>
      <c r="K40" s="66">
        <v>1018628</v>
      </c>
    </row>
    <row r="41" spans="1:11" x14ac:dyDescent="0.2">
      <c r="A41" s="55" t="s">
        <v>26</v>
      </c>
      <c r="B41" s="62">
        <v>1442942</v>
      </c>
      <c r="C41" s="62">
        <v>357005</v>
      </c>
      <c r="D41" s="63">
        <v>2130.1790000000001</v>
      </c>
      <c r="E41" s="63">
        <v>-35.5</v>
      </c>
      <c r="F41" s="63">
        <v>2094.6790000000001</v>
      </c>
      <c r="G41" s="64">
        <v>170.434</v>
      </c>
      <c r="H41" s="64">
        <v>4.0419999999999998</v>
      </c>
      <c r="I41" s="62">
        <v>1858022</v>
      </c>
      <c r="J41" s="65">
        <v>0.71250000000000002</v>
      </c>
      <c r="K41" s="66">
        <v>1323841</v>
      </c>
    </row>
    <row r="42" spans="1:11" x14ac:dyDescent="0.2">
      <c r="A42" s="55" t="s">
        <v>25</v>
      </c>
      <c r="B42" s="62">
        <v>2254193</v>
      </c>
      <c r="C42" s="62">
        <v>595388</v>
      </c>
      <c r="D42" s="63">
        <v>3191.645</v>
      </c>
      <c r="E42" s="63"/>
      <c r="F42" s="63">
        <v>3191.645</v>
      </c>
      <c r="G42" s="64">
        <v>186.54599999999999</v>
      </c>
      <c r="H42" s="64">
        <v>3.786</v>
      </c>
      <c r="I42" s="62">
        <v>2831052</v>
      </c>
      <c r="J42" s="65">
        <v>0.71250000000000002</v>
      </c>
      <c r="K42" s="66">
        <v>2017125</v>
      </c>
    </row>
    <row r="43" spans="1:11" x14ac:dyDescent="0.2">
      <c r="A43" s="55" t="s">
        <v>24</v>
      </c>
      <c r="B43" s="62">
        <v>5131491</v>
      </c>
      <c r="C43" s="62">
        <v>1070332</v>
      </c>
      <c r="D43" s="63">
        <v>4738.8</v>
      </c>
      <c r="E43" s="63"/>
      <c r="F43" s="63">
        <v>4738.8</v>
      </c>
      <c r="G43" s="64">
        <v>225.86600000000001</v>
      </c>
      <c r="H43" s="64">
        <v>4.7939999999999996</v>
      </c>
      <c r="I43" s="62">
        <v>4203409</v>
      </c>
      <c r="J43" s="65">
        <v>0.71250000000000002</v>
      </c>
      <c r="K43" s="66">
        <v>2994929</v>
      </c>
    </row>
    <row r="44" spans="1:11" ht="18" customHeight="1" x14ac:dyDescent="0.2">
      <c r="A44" s="55" t="s">
        <v>23</v>
      </c>
      <c r="B44" s="62">
        <v>905441</v>
      </c>
      <c r="C44" s="62">
        <v>220355</v>
      </c>
      <c r="D44" s="63">
        <v>1399.9949999999999</v>
      </c>
      <c r="E44" s="63">
        <v>-19.88</v>
      </c>
      <c r="F44" s="63">
        <v>1380.1149999999998</v>
      </c>
      <c r="G44" s="64">
        <v>159.66399999999999</v>
      </c>
      <c r="H44" s="64">
        <v>4.109</v>
      </c>
      <c r="I44" s="62">
        <v>1224189</v>
      </c>
      <c r="J44" s="65">
        <v>0.71250000000000002</v>
      </c>
      <c r="K44" s="66">
        <v>872235</v>
      </c>
    </row>
    <row r="45" spans="1:11" x14ac:dyDescent="0.2">
      <c r="A45" s="55" t="s">
        <v>22</v>
      </c>
      <c r="B45" s="62">
        <v>1271532</v>
      </c>
      <c r="C45" s="62">
        <v>289728</v>
      </c>
      <c r="D45" s="63">
        <v>1201.42</v>
      </c>
      <c r="E45" s="63">
        <v>101</v>
      </c>
      <c r="F45" s="63">
        <v>1302.42</v>
      </c>
      <c r="G45" s="64">
        <v>222.45400000000001</v>
      </c>
      <c r="H45" s="64">
        <v>4.3890000000000002</v>
      </c>
      <c r="I45" s="62">
        <v>1155272</v>
      </c>
      <c r="J45" s="65">
        <v>0.71250000000000002</v>
      </c>
      <c r="K45" s="66">
        <v>823131</v>
      </c>
    </row>
    <row r="46" spans="1:11" x14ac:dyDescent="0.2">
      <c r="A46" s="55" t="s">
        <v>21</v>
      </c>
      <c r="B46" s="62">
        <v>1080566</v>
      </c>
      <c r="C46" s="62">
        <v>289720</v>
      </c>
      <c r="D46" s="63">
        <v>1400</v>
      </c>
      <c r="E46" s="63"/>
      <c r="F46" s="63">
        <v>1400</v>
      </c>
      <c r="G46" s="64">
        <v>206.94300000000001</v>
      </c>
      <c r="H46" s="64">
        <v>3.73</v>
      </c>
      <c r="I46" s="62">
        <v>1241828</v>
      </c>
      <c r="J46" s="65">
        <v>0.71250000000000002</v>
      </c>
      <c r="K46" s="66">
        <v>884802</v>
      </c>
    </row>
    <row r="47" spans="1:11" x14ac:dyDescent="0.2">
      <c r="A47" s="55" t="s">
        <v>20</v>
      </c>
      <c r="B47" s="62">
        <v>3228476</v>
      </c>
      <c r="C47" s="62">
        <v>801490</v>
      </c>
      <c r="D47" s="63">
        <v>3848.4169999999999</v>
      </c>
      <c r="E47" s="63"/>
      <c r="F47" s="63">
        <v>3848.4169999999999</v>
      </c>
      <c r="G47" s="64">
        <v>208.26499999999999</v>
      </c>
      <c r="H47" s="64">
        <v>4.0279999999999996</v>
      </c>
      <c r="I47" s="62">
        <v>3413622</v>
      </c>
      <c r="J47" s="65">
        <v>0.71250000000000002</v>
      </c>
      <c r="K47" s="66">
        <v>2432206</v>
      </c>
    </row>
    <row r="48" spans="1:11" x14ac:dyDescent="0.2">
      <c r="A48" s="55" t="s">
        <v>19</v>
      </c>
      <c r="B48" s="62">
        <v>6184871</v>
      </c>
      <c r="C48" s="62">
        <v>1387691</v>
      </c>
      <c r="D48" s="63">
        <v>8589.8049999999985</v>
      </c>
      <c r="E48" s="63"/>
      <c r="F48" s="63">
        <v>8589.8049999999985</v>
      </c>
      <c r="G48" s="64">
        <v>161.55099999999999</v>
      </c>
      <c r="H48" s="64">
        <v>4.4569999999999999</v>
      </c>
      <c r="I48" s="62">
        <v>7619326</v>
      </c>
      <c r="J48" s="65">
        <v>0.71250000000000002</v>
      </c>
      <c r="K48" s="66">
        <v>5428770</v>
      </c>
    </row>
    <row r="49" spans="1:11" ht="18" customHeight="1" x14ac:dyDescent="0.2">
      <c r="A49" s="55" t="s">
        <v>18</v>
      </c>
      <c r="B49" s="62">
        <v>8454696</v>
      </c>
      <c r="C49" s="62">
        <v>1809653</v>
      </c>
      <c r="D49" s="63">
        <v>10503.640000000001</v>
      </c>
      <c r="E49" s="63"/>
      <c r="F49" s="63">
        <v>10503.640000000001</v>
      </c>
      <c r="G49" s="64">
        <v>172.28800000000001</v>
      </c>
      <c r="H49" s="64">
        <v>4.6719999999999997</v>
      </c>
      <c r="I49" s="62">
        <v>9316936</v>
      </c>
      <c r="J49" s="65">
        <v>0.71250000000000002</v>
      </c>
      <c r="K49" s="66">
        <v>6638317</v>
      </c>
    </row>
    <row r="50" spans="1:11" x14ac:dyDescent="0.2">
      <c r="A50" s="55" t="s">
        <v>17</v>
      </c>
      <c r="B50" s="62">
        <v>2083586</v>
      </c>
      <c r="C50" s="62">
        <v>691106</v>
      </c>
      <c r="D50" s="63">
        <v>3532.4879999999998</v>
      </c>
      <c r="E50" s="63"/>
      <c r="F50" s="63">
        <v>3532.4879999999998</v>
      </c>
      <c r="G50" s="64">
        <v>195.643</v>
      </c>
      <c r="H50" s="64">
        <v>3.0150000000000001</v>
      </c>
      <c r="I50" s="62">
        <v>3133386</v>
      </c>
      <c r="J50" s="65">
        <v>0.71250000000000002</v>
      </c>
      <c r="K50" s="66">
        <v>2232538</v>
      </c>
    </row>
    <row r="51" spans="1:11" x14ac:dyDescent="0.2">
      <c r="A51" s="55" t="s">
        <v>16</v>
      </c>
      <c r="B51" s="62">
        <v>1125392</v>
      </c>
      <c r="C51" s="62">
        <v>229779</v>
      </c>
      <c r="D51" s="63">
        <v>1361.6100000000001</v>
      </c>
      <c r="E51" s="63">
        <v>-52.5</v>
      </c>
      <c r="F51" s="63">
        <v>1309.1100000000001</v>
      </c>
      <c r="G51" s="64">
        <v>175.523</v>
      </c>
      <c r="H51" s="64">
        <v>4.8979999999999997</v>
      </c>
      <c r="I51" s="62">
        <v>1161206</v>
      </c>
      <c r="J51" s="65">
        <v>0.71250000000000002</v>
      </c>
      <c r="K51" s="66">
        <v>827359</v>
      </c>
    </row>
    <row r="52" spans="1:11" x14ac:dyDescent="0.2">
      <c r="A52" s="55" t="s">
        <v>15</v>
      </c>
      <c r="B52" s="62">
        <v>1168881</v>
      </c>
      <c r="C52" s="62">
        <v>382623</v>
      </c>
      <c r="D52" s="63">
        <v>1632.9949999999999</v>
      </c>
      <c r="E52" s="63">
        <v>-59.5</v>
      </c>
      <c r="F52" s="63">
        <v>1573.4949999999999</v>
      </c>
      <c r="G52" s="64">
        <v>243.16800000000001</v>
      </c>
      <c r="H52" s="64">
        <v>3.0550000000000002</v>
      </c>
      <c r="I52" s="62">
        <v>1395721</v>
      </c>
      <c r="J52" s="65">
        <v>0.71250000000000002</v>
      </c>
      <c r="K52" s="66">
        <v>994451</v>
      </c>
    </row>
    <row r="53" spans="1:11" x14ac:dyDescent="0.2">
      <c r="A53" s="55" t="s">
        <v>14</v>
      </c>
      <c r="B53" s="62">
        <v>963775</v>
      </c>
      <c r="C53" s="62">
        <v>226872</v>
      </c>
      <c r="D53" s="63">
        <v>1355.05</v>
      </c>
      <c r="E53" s="63"/>
      <c r="F53" s="63">
        <v>1355.05</v>
      </c>
      <c r="G53" s="64">
        <v>167.42699999999999</v>
      </c>
      <c r="H53" s="64">
        <v>4.2480000000000002</v>
      </c>
      <c r="I53" s="62">
        <v>1201956</v>
      </c>
      <c r="J53" s="65">
        <v>0.71250000000000002</v>
      </c>
      <c r="K53" s="66">
        <v>856394</v>
      </c>
    </row>
    <row r="54" spans="1:11" ht="18" customHeight="1" x14ac:dyDescent="0.2">
      <c r="A54" s="55" t="s">
        <v>13</v>
      </c>
      <c r="B54" s="62">
        <v>2130155</v>
      </c>
      <c r="C54" s="62">
        <v>450849</v>
      </c>
      <c r="D54" s="63">
        <v>2130.3599999999997</v>
      </c>
      <c r="E54" s="63">
        <v>-16.5</v>
      </c>
      <c r="F54" s="63">
        <v>2113.8599999999997</v>
      </c>
      <c r="G54" s="64">
        <v>213.28200000000001</v>
      </c>
      <c r="H54" s="64">
        <v>4.7249999999999996</v>
      </c>
      <c r="I54" s="62">
        <v>1875035</v>
      </c>
      <c r="J54" s="65">
        <v>0.71250000000000002</v>
      </c>
      <c r="K54" s="66">
        <v>1335962</v>
      </c>
    </row>
    <row r="55" spans="1:11" x14ac:dyDescent="0.2">
      <c r="A55" s="55" t="s">
        <v>12</v>
      </c>
      <c r="B55" s="62">
        <v>1155365</v>
      </c>
      <c r="C55" s="62">
        <v>198506</v>
      </c>
      <c r="D55" s="63">
        <v>1247.02</v>
      </c>
      <c r="E55" s="63"/>
      <c r="F55" s="63">
        <v>1247.02</v>
      </c>
      <c r="G55" s="64">
        <v>159.184</v>
      </c>
      <c r="H55" s="64">
        <v>5.82</v>
      </c>
      <c r="I55" s="62">
        <v>1106131</v>
      </c>
      <c r="J55" s="65">
        <v>0.71250000000000002</v>
      </c>
      <c r="K55" s="66">
        <v>788118</v>
      </c>
    </row>
    <row r="56" spans="1:11" x14ac:dyDescent="0.2">
      <c r="A56" s="55" t="s">
        <v>11</v>
      </c>
      <c r="B56" s="62">
        <v>2524229</v>
      </c>
      <c r="C56" s="62">
        <v>282000</v>
      </c>
      <c r="D56" s="63">
        <v>1355.67</v>
      </c>
      <c r="E56" s="63">
        <v>-33.5</v>
      </c>
      <c r="F56" s="63">
        <v>1322.17</v>
      </c>
      <c r="G56" s="64">
        <v>213.286</v>
      </c>
      <c r="H56" s="64">
        <v>8.9510000000000005</v>
      </c>
      <c r="I56" s="62">
        <v>1172791</v>
      </c>
      <c r="J56" s="65">
        <v>0.71250000000000002</v>
      </c>
      <c r="K56" s="66">
        <v>835614</v>
      </c>
    </row>
    <row r="57" spans="1:11" x14ac:dyDescent="0.2">
      <c r="A57" s="55" t="s">
        <v>10</v>
      </c>
      <c r="B57" s="62">
        <v>3094103</v>
      </c>
      <c r="C57" s="62">
        <v>571547</v>
      </c>
      <c r="D57" s="63">
        <v>3471.0279999999998</v>
      </c>
      <c r="E57" s="63">
        <v>63</v>
      </c>
      <c r="F57" s="63">
        <v>3534.0279999999998</v>
      </c>
      <c r="G57" s="64">
        <v>161.727</v>
      </c>
      <c r="H57" s="64">
        <v>5.4139999999999997</v>
      </c>
      <c r="I57" s="62">
        <v>3134752</v>
      </c>
      <c r="J57" s="65">
        <v>0.71250000000000002</v>
      </c>
      <c r="K57" s="66">
        <v>2233511</v>
      </c>
    </row>
    <row r="58" spans="1:11" x14ac:dyDescent="0.2">
      <c r="A58" s="55" t="s">
        <v>9</v>
      </c>
      <c r="B58" s="62">
        <v>5421384</v>
      </c>
      <c r="C58" s="62">
        <v>1139622</v>
      </c>
      <c r="D58" s="63">
        <v>5908.68</v>
      </c>
      <c r="E58" s="63"/>
      <c r="F58" s="63">
        <v>5908.68</v>
      </c>
      <c r="G58" s="64">
        <v>192.87299999999999</v>
      </c>
      <c r="H58" s="64">
        <v>4.7569999999999997</v>
      </c>
      <c r="I58" s="62">
        <v>5241116</v>
      </c>
      <c r="J58" s="65">
        <v>0.71250000000000002</v>
      </c>
      <c r="K58" s="66">
        <v>3734295</v>
      </c>
    </row>
    <row r="59" spans="1:11" ht="18" customHeight="1" x14ac:dyDescent="0.2">
      <c r="A59" s="55" t="s">
        <v>8</v>
      </c>
      <c r="B59" s="62">
        <v>1072575</v>
      </c>
      <c r="C59" s="62">
        <v>228320</v>
      </c>
      <c r="D59" s="63">
        <v>1352.88</v>
      </c>
      <c r="E59" s="63"/>
      <c r="F59" s="63">
        <v>1352.88</v>
      </c>
      <c r="G59" s="64">
        <v>168.76599999999999</v>
      </c>
      <c r="H59" s="64">
        <v>4.6980000000000004</v>
      </c>
      <c r="I59" s="62">
        <v>1200031</v>
      </c>
      <c r="J59" s="65">
        <v>0.71250000000000002</v>
      </c>
      <c r="K59" s="66">
        <v>855022</v>
      </c>
    </row>
    <row r="60" spans="1:11" x14ac:dyDescent="0.2">
      <c r="A60" s="55" t="s">
        <v>7</v>
      </c>
      <c r="B60" s="62">
        <v>3550325</v>
      </c>
      <c r="C60" s="62">
        <v>584864</v>
      </c>
      <c r="D60" s="63">
        <v>2148.87</v>
      </c>
      <c r="E60" s="63">
        <v>-15</v>
      </c>
      <c r="F60" s="63">
        <v>2133.87</v>
      </c>
      <c r="G60" s="64">
        <v>274.08600000000001</v>
      </c>
      <c r="H60" s="64">
        <v>6.07</v>
      </c>
      <c r="I60" s="62">
        <v>1892785</v>
      </c>
      <c r="J60" s="65">
        <v>0.71250000000000002</v>
      </c>
      <c r="K60" s="66">
        <v>1348609</v>
      </c>
    </row>
    <row r="61" spans="1:11" x14ac:dyDescent="0.2">
      <c r="A61" s="55" t="s">
        <v>6</v>
      </c>
      <c r="B61" s="62">
        <v>782065</v>
      </c>
      <c r="C61" s="62">
        <v>187641</v>
      </c>
      <c r="D61" s="63">
        <v>1112.78</v>
      </c>
      <c r="E61" s="63"/>
      <c r="F61" s="63">
        <v>1112.78</v>
      </c>
      <c r="G61" s="64">
        <v>168.624</v>
      </c>
      <c r="H61" s="64">
        <v>4.1680000000000001</v>
      </c>
      <c r="I61" s="62">
        <v>987058</v>
      </c>
      <c r="J61" s="65">
        <v>0.71250000000000002</v>
      </c>
      <c r="K61" s="66">
        <v>703279</v>
      </c>
    </row>
    <row r="62" spans="1:11" x14ac:dyDescent="0.2">
      <c r="A62" s="55" t="s">
        <v>5</v>
      </c>
      <c r="B62" s="62">
        <v>8969240</v>
      </c>
      <c r="C62" s="62">
        <v>2090325</v>
      </c>
      <c r="D62" s="63">
        <v>11176.421999999999</v>
      </c>
      <c r="E62" s="63"/>
      <c r="F62" s="63">
        <v>11176.421999999999</v>
      </c>
      <c r="G62" s="64">
        <v>187.03</v>
      </c>
      <c r="H62" s="64">
        <v>4.2910000000000004</v>
      </c>
      <c r="I62" s="62">
        <v>9913706</v>
      </c>
      <c r="J62" s="65">
        <v>0.71250000000000002</v>
      </c>
      <c r="K62" s="66">
        <v>7063516</v>
      </c>
    </row>
    <row r="63" spans="1:11" x14ac:dyDescent="0.2">
      <c r="A63" s="55" t="s">
        <v>4</v>
      </c>
      <c r="B63" s="62">
        <v>3337382</v>
      </c>
      <c r="C63" s="62">
        <v>896092</v>
      </c>
      <c r="D63" s="63">
        <v>3303.7350000000001</v>
      </c>
      <c r="E63" s="63"/>
      <c r="F63" s="63">
        <v>3303.7350000000001</v>
      </c>
      <c r="G63" s="64">
        <v>271.23599999999999</v>
      </c>
      <c r="H63" s="64">
        <v>3.7240000000000002</v>
      </c>
      <c r="I63" s="62">
        <v>2930478</v>
      </c>
      <c r="J63" s="65">
        <v>0.71250000000000002</v>
      </c>
      <c r="K63" s="66">
        <v>2087966</v>
      </c>
    </row>
    <row r="64" spans="1:11" ht="24" customHeight="1" thickBot="1" x14ac:dyDescent="0.25">
      <c r="A64" s="67" t="s">
        <v>3</v>
      </c>
      <c r="B64" s="68">
        <v>216927996</v>
      </c>
      <c r="C64" s="68">
        <v>45488740</v>
      </c>
      <c r="D64" s="69">
        <v>244566.69599999991</v>
      </c>
      <c r="E64" s="69">
        <v>0</v>
      </c>
      <c r="F64" s="69">
        <v>244566.69599999988</v>
      </c>
      <c r="G64" s="70">
        <v>185.99700000000001</v>
      </c>
      <c r="H64" s="70">
        <v>4.7690000000000001</v>
      </c>
      <c r="I64" s="68">
        <v>216935474</v>
      </c>
      <c r="J64" s="71" t="s">
        <v>2</v>
      </c>
      <c r="K64" s="72">
        <v>154566527</v>
      </c>
    </row>
    <row r="65" spans="1:1" ht="15" thickTop="1" x14ac:dyDescent="0.2">
      <c r="A65" s="73" t="s">
        <v>1</v>
      </c>
    </row>
    <row r="66" spans="1:1" x14ac:dyDescent="0.2">
      <c r="A66" s="74">
        <v>45768</v>
      </c>
    </row>
    <row r="67" spans="1:1" x14ac:dyDescent="0.2">
      <c r="A67" s="73" t="s">
        <v>136</v>
      </c>
    </row>
  </sheetData>
  <pageMargins left="1" right="0.5" top="1" bottom="0.25" header="0.25" footer="0.25"/>
  <pageSetup scale="61" fitToWidth="2" orientation="portrait" r:id="rId1"/>
  <headerFooter alignWithMargins="0">
    <oddFooter>&amp;C&amp;11- &amp;P -</oddFooter>
  </headerFooter>
  <colBreaks count="1" manualBreakCount="1">
    <brk id="6" max="66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7"/>
  <sheetViews>
    <sheetView view="pageBreakPreview" zoomScale="90" zoomScaleNormal="100" zoomScaleSheetLayoutView="90" workbookViewId="0">
      <selection sqref="A1:A4"/>
    </sheetView>
  </sheetViews>
  <sheetFormatPr defaultColWidth="9.140625" defaultRowHeight="14.25" x14ac:dyDescent="0.2"/>
  <cols>
    <col min="1" max="1" width="16.28515625" style="1" bestFit="1" customWidth="1"/>
    <col min="2" max="3" width="13.42578125" style="1" bestFit="1" customWidth="1"/>
    <col min="4" max="4" width="11.5703125" style="1" bestFit="1" customWidth="1"/>
    <col min="5" max="5" width="12" style="2" bestFit="1" customWidth="1"/>
    <col min="6" max="16384" width="9.140625" style="1"/>
  </cols>
  <sheetData>
    <row r="1" spans="1:5" ht="15.75" x14ac:dyDescent="0.25">
      <c r="A1" s="57" t="s">
        <v>137</v>
      </c>
      <c r="B1" s="44"/>
      <c r="C1" s="39"/>
    </row>
    <row r="2" spans="1:5" ht="15.75" x14ac:dyDescent="0.25">
      <c r="A2" s="57" t="s">
        <v>138</v>
      </c>
      <c r="B2" s="44"/>
      <c r="C2" s="39"/>
    </row>
    <row r="3" spans="1:5" ht="15.75" x14ac:dyDescent="0.25">
      <c r="A3" s="57" t="s">
        <v>139</v>
      </c>
      <c r="B3" s="41"/>
      <c r="C3" s="39"/>
    </row>
    <row r="4" spans="1:5" ht="15.75" x14ac:dyDescent="0.25">
      <c r="A4" s="57" t="s">
        <v>140</v>
      </c>
      <c r="B4" s="40"/>
      <c r="C4" s="39"/>
    </row>
    <row r="5" spans="1:5" x14ac:dyDescent="0.2">
      <c r="B5" s="3" t="s">
        <v>131</v>
      </c>
      <c r="C5" s="3" t="s">
        <v>131</v>
      </c>
    </row>
    <row r="6" spans="1:5" x14ac:dyDescent="0.2">
      <c r="B6" s="3" t="s">
        <v>62</v>
      </c>
      <c r="C6" s="3" t="s">
        <v>62</v>
      </c>
      <c r="E6" s="30" t="s">
        <v>132</v>
      </c>
    </row>
    <row r="7" spans="1:5" ht="15" thickBot="1" x14ac:dyDescent="0.25">
      <c r="A7" s="22" t="s">
        <v>71</v>
      </c>
      <c r="B7" s="24" t="s">
        <v>133</v>
      </c>
      <c r="C7" s="24" t="s">
        <v>135</v>
      </c>
      <c r="D7" s="24" t="s">
        <v>59</v>
      </c>
      <c r="E7" s="23" t="s">
        <v>59</v>
      </c>
    </row>
    <row r="8" spans="1:5" ht="18" customHeight="1" x14ac:dyDescent="0.2">
      <c r="A8" s="1" t="s">
        <v>58</v>
      </c>
      <c r="B8" s="15">
        <v>1315244</v>
      </c>
      <c r="C8" s="15">
        <v>1253701</v>
      </c>
      <c r="D8" s="15">
        <v>-61543</v>
      </c>
      <c r="E8" s="17">
        <v>-4.6792078123907045E-2</v>
      </c>
    </row>
    <row r="9" spans="1:5" s="21" customFormat="1" x14ac:dyDescent="0.2">
      <c r="A9" s="1" t="s">
        <v>57</v>
      </c>
      <c r="B9" s="15">
        <v>12852984</v>
      </c>
      <c r="C9" s="15">
        <v>12966864</v>
      </c>
      <c r="D9" s="15">
        <v>113880</v>
      </c>
      <c r="E9" s="17">
        <v>8.8601993124709406E-3</v>
      </c>
    </row>
    <row r="10" spans="1:5" x14ac:dyDescent="0.2">
      <c r="A10" s="1" t="s">
        <v>56</v>
      </c>
      <c r="B10" s="15">
        <v>1989460</v>
      </c>
      <c r="C10" s="15">
        <v>1964239</v>
      </c>
      <c r="D10" s="15">
        <v>-25221</v>
      </c>
      <c r="E10" s="17">
        <v>-1.2677309420646809E-2</v>
      </c>
    </row>
    <row r="11" spans="1:5" s="21" customFormat="1" x14ac:dyDescent="0.2">
      <c r="A11" s="1" t="s">
        <v>55</v>
      </c>
      <c r="B11" s="15">
        <v>1054821</v>
      </c>
      <c r="C11" s="15">
        <v>1014046</v>
      </c>
      <c r="D11" s="15">
        <v>-40775</v>
      </c>
      <c r="E11" s="17">
        <v>-3.865584776943197E-2</v>
      </c>
    </row>
    <row r="12" spans="1:5" x14ac:dyDescent="0.2">
      <c r="A12" s="1" t="s">
        <v>54</v>
      </c>
      <c r="B12" s="15">
        <v>1494882</v>
      </c>
      <c r="C12" s="15">
        <v>1411259</v>
      </c>
      <c r="D12" s="15">
        <v>-83623</v>
      </c>
      <c r="E12" s="17">
        <v>-5.5939532351048447E-2</v>
      </c>
    </row>
    <row r="13" spans="1:5" ht="18" customHeight="1" x14ac:dyDescent="0.2">
      <c r="A13" s="1" t="s">
        <v>53</v>
      </c>
      <c r="B13" s="15">
        <v>7263425</v>
      </c>
      <c r="C13" s="15">
        <v>7142758</v>
      </c>
      <c r="D13" s="15">
        <v>-120667</v>
      </c>
      <c r="E13" s="17">
        <v>-1.6612961516089174E-2</v>
      </c>
    </row>
    <row r="14" spans="1:5" x14ac:dyDescent="0.2">
      <c r="A14" s="1" t="s">
        <v>52</v>
      </c>
      <c r="B14" s="15">
        <v>727871</v>
      </c>
      <c r="C14" s="15">
        <v>724947</v>
      </c>
      <c r="D14" s="15">
        <v>-2924</v>
      </c>
      <c r="E14" s="17">
        <v>-4.0171953546713638E-3</v>
      </c>
    </row>
    <row r="15" spans="1:5" x14ac:dyDescent="0.2">
      <c r="A15" s="1" t="s">
        <v>51</v>
      </c>
      <c r="B15" s="15">
        <v>960996</v>
      </c>
      <c r="C15" s="15">
        <v>901550</v>
      </c>
      <c r="D15" s="15">
        <v>-59446</v>
      </c>
      <c r="E15" s="17">
        <v>-6.1858738225757444E-2</v>
      </c>
    </row>
    <row r="16" spans="1:5" x14ac:dyDescent="0.2">
      <c r="A16" s="1" t="s">
        <v>50</v>
      </c>
      <c r="B16" s="15">
        <v>839214</v>
      </c>
      <c r="C16" s="15">
        <v>861544</v>
      </c>
      <c r="D16" s="15">
        <v>22330</v>
      </c>
      <c r="E16" s="17">
        <v>2.6608231035230585E-2</v>
      </c>
    </row>
    <row r="17" spans="1:5" s="21" customFormat="1" x14ac:dyDescent="0.2">
      <c r="A17" s="1" t="s">
        <v>49</v>
      </c>
      <c r="B17" s="15">
        <v>3436706</v>
      </c>
      <c r="C17" s="15">
        <v>3355006</v>
      </c>
      <c r="D17" s="15">
        <v>-81700</v>
      </c>
      <c r="E17" s="17">
        <v>-2.3772763803479261E-2</v>
      </c>
    </row>
    <row r="18" spans="1:5" ht="18" customHeight="1" x14ac:dyDescent="0.2">
      <c r="A18" s="1" t="s">
        <v>48</v>
      </c>
      <c r="B18" s="15">
        <v>701622</v>
      </c>
      <c r="C18" s="15">
        <v>682393</v>
      </c>
      <c r="D18" s="15">
        <v>-19229</v>
      </c>
      <c r="E18" s="17">
        <v>-2.7406495235326143E-2</v>
      </c>
    </row>
    <row r="19" spans="1:5" s="21" customFormat="1" x14ac:dyDescent="0.2">
      <c r="A19" s="1" t="s">
        <v>47</v>
      </c>
      <c r="B19" s="15">
        <v>1079385</v>
      </c>
      <c r="C19" s="15">
        <v>1064828</v>
      </c>
      <c r="D19" s="15">
        <v>-14557</v>
      </c>
      <c r="E19" s="17">
        <v>-1.348638344983486E-2</v>
      </c>
    </row>
    <row r="20" spans="1:5" x14ac:dyDescent="0.2">
      <c r="A20" s="1" t="s">
        <v>46</v>
      </c>
      <c r="B20" s="15">
        <v>2887593</v>
      </c>
      <c r="C20" s="15">
        <v>2792183</v>
      </c>
      <c r="D20" s="15">
        <v>-95410</v>
      </c>
      <c r="E20" s="17">
        <v>-3.3041360053165388E-2</v>
      </c>
    </row>
    <row r="21" spans="1:5" s="21" customFormat="1" x14ac:dyDescent="0.2">
      <c r="A21" s="1" t="s">
        <v>45</v>
      </c>
      <c r="B21" s="15">
        <v>1759298</v>
      </c>
      <c r="C21" s="15">
        <v>1702610</v>
      </c>
      <c r="D21" s="15">
        <v>-56688</v>
      </c>
      <c r="E21" s="17">
        <v>-3.2221943070474698E-2</v>
      </c>
    </row>
    <row r="22" spans="1:5" x14ac:dyDescent="0.2">
      <c r="A22" s="1" t="s">
        <v>44</v>
      </c>
      <c r="B22" s="15">
        <v>2159145</v>
      </c>
      <c r="C22" s="15">
        <v>2120983</v>
      </c>
      <c r="D22" s="15">
        <v>-38162</v>
      </c>
      <c r="E22" s="17">
        <v>-1.7674588783986252E-2</v>
      </c>
    </row>
    <row r="23" spans="1:5" ht="18" customHeight="1" x14ac:dyDescent="0.2">
      <c r="A23" s="1" t="s">
        <v>43</v>
      </c>
      <c r="B23" s="15">
        <v>1342124</v>
      </c>
      <c r="C23" s="15">
        <v>1362115</v>
      </c>
      <c r="D23" s="15">
        <v>19991</v>
      </c>
      <c r="E23" s="17">
        <v>1.4895046955422897E-2</v>
      </c>
    </row>
    <row r="24" spans="1:5" s="21" customFormat="1" x14ac:dyDescent="0.2">
      <c r="A24" s="1" t="s">
        <v>42</v>
      </c>
      <c r="B24" s="15">
        <v>6140222</v>
      </c>
      <c r="C24" s="15">
        <v>6017768</v>
      </c>
      <c r="D24" s="15">
        <v>-122454</v>
      </c>
      <c r="E24" s="17">
        <v>-1.9942927144979448E-2</v>
      </c>
    </row>
    <row r="25" spans="1:5" x14ac:dyDescent="0.2">
      <c r="A25" s="1" t="s">
        <v>41</v>
      </c>
      <c r="B25" s="15">
        <v>2604911</v>
      </c>
      <c r="C25" s="15">
        <v>2579865</v>
      </c>
      <c r="D25" s="15">
        <v>-25046</v>
      </c>
      <c r="E25" s="17">
        <v>-9.6149158262988643E-3</v>
      </c>
    </row>
    <row r="26" spans="1:5" x14ac:dyDescent="0.2">
      <c r="A26" s="1" t="s">
        <v>40</v>
      </c>
      <c r="B26" s="15">
        <v>5261616</v>
      </c>
      <c r="C26" s="15">
        <v>5367714</v>
      </c>
      <c r="D26" s="15">
        <v>106098</v>
      </c>
      <c r="E26" s="17">
        <v>2.0164527399947087E-2</v>
      </c>
    </row>
    <row r="27" spans="1:5" x14ac:dyDescent="0.2">
      <c r="A27" s="1" t="s">
        <v>39</v>
      </c>
      <c r="B27" s="15">
        <v>14875046</v>
      </c>
      <c r="C27" s="15">
        <v>14783551</v>
      </c>
      <c r="D27" s="15">
        <v>-91495</v>
      </c>
      <c r="E27" s="17">
        <v>-6.1509053484607714E-3</v>
      </c>
    </row>
    <row r="28" spans="1:5" ht="18" customHeight="1" x14ac:dyDescent="0.2">
      <c r="A28" s="1" t="s">
        <v>38</v>
      </c>
      <c r="B28" s="15">
        <v>1446930</v>
      </c>
      <c r="C28" s="15">
        <v>1374676</v>
      </c>
      <c r="D28" s="15">
        <v>-72254</v>
      </c>
      <c r="E28" s="17">
        <v>-4.9936071544580594E-2</v>
      </c>
    </row>
    <row r="29" spans="1:5" s="21" customFormat="1" x14ac:dyDescent="0.2">
      <c r="A29" s="1" t="s">
        <v>37</v>
      </c>
      <c r="B29" s="15">
        <v>1805453</v>
      </c>
      <c r="C29" s="15">
        <v>1718103</v>
      </c>
      <c r="D29" s="15">
        <v>-87350</v>
      </c>
      <c r="E29" s="17">
        <v>-4.8381209591166319E-2</v>
      </c>
    </row>
    <row r="30" spans="1:5" s="21" customFormat="1" x14ac:dyDescent="0.2">
      <c r="A30" s="1" t="s">
        <v>36</v>
      </c>
      <c r="B30" s="15">
        <v>3057779</v>
      </c>
      <c r="C30" s="15">
        <v>2962185</v>
      </c>
      <c r="D30" s="15">
        <v>-95594</v>
      </c>
      <c r="E30" s="17">
        <v>-3.1262560178482487E-2</v>
      </c>
    </row>
    <row r="31" spans="1:5" s="21" customFormat="1" x14ac:dyDescent="0.2">
      <c r="A31" s="1" t="s">
        <v>35</v>
      </c>
      <c r="B31" s="15">
        <v>4631029</v>
      </c>
      <c r="C31" s="15">
        <v>4581086</v>
      </c>
      <c r="D31" s="15">
        <v>-49943</v>
      </c>
      <c r="E31" s="17">
        <v>-1.0784428255577756E-2</v>
      </c>
    </row>
    <row r="32" spans="1:5" s="21" customFormat="1" x14ac:dyDescent="0.2">
      <c r="A32" s="1" t="s">
        <v>34</v>
      </c>
      <c r="B32" s="15">
        <v>2608054</v>
      </c>
      <c r="C32" s="15">
        <v>2594635</v>
      </c>
      <c r="D32" s="15">
        <v>-13419</v>
      </c>
      <c r="E32" s="17">
        <v>-5.1452155515184887E-3</v>
      </c>
    </row>
    <row r="33" spans="1:5" s="21" customFormat="1" ht="18" customHeight="1" x14ac:dyDescent="0.2">
      <c r="A33" s="1" t="s">
        <v>33</v>
      </c>
      <c r="B33" s="15">
        <v>2292281</v>
      </c>
      <c r="C33" s="15">
        <v>2240888</v>
      </c>
      <c r="D33" s="15">
        <v>-51393</v>
      </c>
      <c r="E33" s="17">
        <v>-2.2420026166076499E-2</v>
      </c>
    </row>
    <row r="34" spans="1:5" x14ac:dyDescent="0.2">
      <c r="A34" s="1" t="s">
        <v>32</v>
      </c>
      <c r="B34" s="15">
        <v>1514626</v>
      </c>
      <c r="C34" s="15">
        <v>1455500</v>
      </c>
      <c r="D34" s="15">
        <v>-59126</v>
      </c>
      <c r="E34" s="17">
        <v>-3.9036699488850711E-2</v>
      </c>
    </row>
    <row r="35" spans="1:5" s="21" customFormat="1" x14ac:dyDescent="0.2">
      <c r="A35" s="1" t="s">
        <v>31</v>
      </c>
      <c r="B35" s="15">
        <v>5357529</v>
      </c>
      <c r="C35" s="15">
        <v>5339216</v>
      </c>
      <c r="D35" s="15">
        <v>-18313</v>
      </c>
      <c r="E35" s="17">
        <v>-3.4181802842317794E-3</v>
      </c>
    </row>
    <row r="36" spans="1:5" x14ac:dyDescent="0.2">
      <c r="A36" s="1" t="s">
        <v>30</v>
      </c>
      <c r="B36" s="15">
        <v>2482729</v>
      </c>
      <c r="C36" s="15">
        <v>2461804</v>
      </c>
      <c r="D36" s="15">
        <v>-20925</v>
      </c>
      <c r="E36" s="17">
        <v>-8.4282255534131999E-3</v>
      </c>
    </row>
    <row r="37" spans="1:5" x14ac:dyDescent="0.2">
      <c r="A37" s="1" t="s">
        <v>29</v>
      </c>
      <c r="B37" s="15">
        <v>2158795</v>
      </c>
      <c r="C37" s="15">
        <v>2143832</v>
      </c>
      <c r="D37" s="15">
        <v>-14963</v>
      </c>
      <c r="E37" s="17">
        <v>-6.9311815156140348E-3</v>
      </c>
    </row>
    <row r="38" spans="1:5" ht="18" customHeight="1" x14ac:dyDescent="0.2">
      <c r="A38" s="1" t="s">
        <v>28</v>
      </c>
      <c r="B38" s="15">
        <v>7268968</v>
      </c>
      <c r="C38" s="15">
        <v>7294060</v>
      </c>
      <c r="D38" s="15">
        <v>25092</v>
      </c>
      <c r="E38" s="17">
        <v>3.451934304842173E-3</v>
      </c>
    </row>
    <row r="39" spans="1:5" x14ac:dyDescent="0.2">
      <c r="A39" s="1" t="s">
        <v>27</v>
      </c>
      <c r="B39" s="15">
        <v>1028259</v>
      </c>
      <c r="C39" s="15">
        <v>1018628</v>
      </c>
      <c r="D39" s="15">
        <v>-9631</v>
      </c>
      <c r="E39" s="17">
        <v>-9.366317241084202E-3</v>
      </c>
    </row>
    <row r="40" spans="1:5" x14ac:dyDescent="0.2">
      <c r="A40" s="1" t="s">
        <v>26</v>
      </c>
      <c r="B40" s="15">
        <v>1343092</v>
      </c>
      <c r="C40" s="15">
        <v>1323841</v>
      </c>
      <c r="D40" s="15">
        <v>-19251</v>
      </c>
      <c r="E40" s="17">
        <v>-1.4333344253409297E-2</v>
      </c>
    </row>
    <row r="41" spans="1:5" s="21" customFormat="1" x14ac:dyDescent="0.2">
      <c r="A41" s="1" t="s">
        <v>25</v>
      </c>
      <c r="B41" s="15">
        <v>2113293</v>
      </c>
      <c r="C41" s="15">
        <v>2017125</v>
      </c>
      <c r="D41" s="15">
        <v>-96168</v>
      </c>
      <c r="E41" s="17">
        <v>-4.5506231270344435E-2</v>
      </c>
    </row>
    <row r="42" spans="1:5" x14ac:dyDescent="0.2">
      <c r="A42" s="1" t="s">
        <v>24</v>
      </c>
      <c r="B42" s="15">
        <v>3105703</v>
      </c>
      <c r="C42" s="15">
        <v>2994929</v>
      </c>
      <c r="D42" s="15">
        <v>-110774</v>
      </c>
      <c r="E42" s="17">
        <v>-3.5667930900024888E-2</v>
      </c>
    </row>
    <row r="43" spans="1:5" ht="18" customHeight="1" x14ac:dyDescent="0.2">
      <c r="A43" s="1" t="s">
        <v>23</v>
      </c>
      <c r="B43" s="15">
        <v>874753</v>
      </c>
      <c r="C43" s="15">
        <v>872235</v>
      </c>
      <c r="D43" s="15">
        <v>-2518</v>
      </c>
      <c r="E43" s="17">
        <v>-2.8785268527229974E-3</v>
      </c>
    </row>
    <row r="44" spans="1:5" x14ac:dyDescent="0.2">
      <c r="A44" s="1" t="s">
        <v>22</v>
      </c>
      <c r="B44" s="15">
        <v>820744</v>
      </c>
      <c r="C44" s="15">
        <v>823131</v>
      </c>
      <c r="D44" s="15">
        <v>2387</v>
      </c>
      <c r="E44" s="17">
        <v>2.9083368260992464E-3</v>
      </c>
    </row>
    <row r="45" spans="1:5" x14ac:dyDescent="0.2">
      <c r="A45" s="1" t="s">
        <v>21</v>
      </c>
      <c r="B45" s="15">
        <v>884545</v>
      </c>
      <c r="C45" s="15">
        <v>884802</v>
      </c>
      <c r="D45" s="15">
        <v>257</v>
      </c>
      <c r="E45" s="17">
        <v>2.9054485639509579E-4</v>
      </c>
    </row>
    <row r="46" spans="1:5" s="21" customFormat="1" x14ac:dyDescent="0.2">
      <c r="A46" s="1" t="s">
        <v>20</v>
      </c>
      <c r="B46" s="15">
        <v>2521681</v>
      </c>
      <c r="C46" s="15">
        <v>2432206</v>
      </c>
      <c r="D46" s="15">
        <v>-89475</v>
      </c>
      <c r="E46" s="17">
        <v>-3.5482283445051138E-2</v>
      </c>
    </row>
    <row r="47" spans="1:5" s="21" customFormat="1" x14ac:dyDescent="0.2">
      <c r="A47" s="1" t="s">
        <v>19</v>
      </c>
      <c r="B47" s="15">
        <v>5610467</v>
      </c>
      <c r="C47" s="15">
        <v>5428770</v>
      </c>
      <c r="D47" s="15">
        <v>-181697</v>
      </c>
      <c r="E47" s="17">
        <v>-3.2385361147298432E-2</v>
      </c>
    </row>
    <row r="48" spans="1:5" s="21" customFormat="1" ht="18" customHeight="1" x14ac:dyDescent="0.2">
      <c r="A48" s="1" t="s">
        <v>18</v>
      </c>
      <c r="B48" s="15">
        <v>6759004</v>
      </c>
      <c r="C48" s="15">
        <v>6638317</v>
      </c>
      <c r="D48" s="15">
        <v>-120687</v>
      </c>
      <c r="E48" s="17">
        <v>-1.7855737324611733E-2</v>
      </c>
    </row>
    <row r="49" spans="1:5" s="21" customFormat="1" x14ac:dyDescent="0.2">
      <c r="A49" s="1" t="s">
        <v>17</v>
      </c>
      <c r="B49" s="15">
        <v>2249999</v>
      </c>
      <c r="C49" s="15">
        <v>2232538</v>
      </c>
      <c r="D49" s="15">
        <v>-17461</v>
      </c>
      <c r="E49" s="17">
        <v>-7.7604478935323976E-3</v>
      </c>
    </row>
    <row r="50" spans="1:5" x14ac:dyDescent="0.2">
      <c r="A50" s="1" t="s">
        <v>16</v>
      </c>
      <c r="B50" s="15">
        <v>837639</v>
      </c>
      <c r="C50" s="15">
        <v>827359</v>
      </c>
      <c r="D50" s="15">
        <v>-10280</v>
      </c>
      <c r="E50" s="17">
        <v>-1.2272589982080586E-2</v>
      </c>
    </row>
    <row r="51" spans="1:5" s="21" customFormat="1" x14ac:dyDescent="0.2">
      <c r="A51" s="1" t="s">
        <v>15</v>
      </c>
      <c r="B51" s="15">
        <v>1025425</v>
      </c>
      <c r="C51" s="15">
        <v>994451</v>
      </c>
      <c r="D51" s="15">
        <v>-30974</v>
      </c>
      <c r="E51" s="17">
        <v>-3.0206012141307262E-2</v>
      </c>
    </row>
    <row r="52" spans="1:5" s="21" customFormat="1" x14ac:dyDescent="0.2">
      <c r="A52" s="1" t="s">
        <v>14</v>
      </c>
      <c r="B52" s="15">
        <v>884545</v>
      </c>
      <c r="C52" s="15">
        <v>856394</v>
      </c>
      <c r="D52" s="15">
        <v>-28151</v>
      </c>
      <c r="E52" s="17">
        <v>-3.182540176022701E-2</v>
      </c>
    </row>
    <row r="53" spans="1:5" s="21" customFormat="1" ht="18" customHeight="1" x14ac:dyDescent="0.2">
      <c r="A53" s="1" t="s">
        <v>13</v>
      </c>
      <c r="B53" s="15">
        <v>1368518</v>
      </c>
      <c r="C53" s="15">
        <v>1335962</v>
      </c>
      <c r="D53" s="15">
        <v>-32556</v>
      </c>
      <c r="E53" s="17">
        <v>-2.3789237700929035E-2</v>
      </c>
    </row>
    <row r="54" spans="1:5" x14ac:dyDescent="0.2">
      <c r="A54" s="1" t="s">
        <v>12</v>
      </c>
      <c r="B54" s="15">
        <v>794019</v>
      </c>
      <c r="C54" s="15">
        <v>788118</v>
      </c>
      <c r="D54" s="15">
        <v>-5901</v>
      </c>
      <c r="E54" s="17">
        <v>-7.431812085101238E-3</v>
      </c>
    </row>
    <row r="55" spans="1:5" x14ac:dyDescent="0.2">
      <c r="A55" s="1" t="s">
        <v>11</v>
      </c>
      <c r="B55" s="15">
        <v>843174</v>
      </c>
      <c r="C55" s="15">
        <v>835614</v>
      </c>
      <c r="D55" s="15">
        <v>-7560</v>
      </c>
      <c r="E55" s="17">
        <v>-8.9661208718485146E-3</v>
      </c>
    </row>
    <row r="56" spans="1:5" x14ac:dyDescent="0.2">
      <c r="A56" s="1" t="s">
        <v>10</v>
      </c>
      <c r="B56" s="15">
        <v>2358577</v>
      </c>
      <c r="C56" s="15">
        <v>2233511</v>
      </c>
      <c r="D56" s="15">
        <v>-125066</v>
      </c>
      <c r="E56" s="17">
        <v>-5.3026040701660365E-2</v>
      </c>
    </row>
    <row r="57" spans="1:5" s="21" customFormat="1" x14ac:dyDescent="0.2">
      <c r="A57" s="1" t="s">
        <v>9</v>
      </c>
      <c r="B57" s="15">
        <v>3846096</v>
      </c>
      <c r="C57" s="15">
        <v>3734295</v>
      </c>
      <c r="D57" s="15">
        <v>-111801</v>
      </c>
      <c r="E57" s="17">
        <v>-2.9068697193205786E-2</v>
      </c>
    </row>
    <row r="58" spans="1:5" s="21" customFormat="1" ht="18" customHeight="1" x14ac:dyDescent="0.2">
      <c r="A58" s="1" t="s">
        <v>8</v>
      </c>
      <c r="B58" s="15">
        <v>872415</v>
      </c>
      <c r="C58" s="15">
        <v>855022</v>
      </c>
      <c r="D58" s="15">
        <v>-17393</v>
      </c>
      <c r="E58" s="17">
        <v>-1.9936612735911234E-2</v>
      </c>
    </row>
    <row r="59" spans="1:5" x14ac:dyDescent="0.2">
      <c r="A59" s="1" t="s">
        <v>7</v>
      </c>
      <c r="B59" s="15">
        <v>1370300</v>
      </c>
      <c r="C59" s="15">
        <v>1348609</v>
      </c>
      <c r="D59" s="15">
        <v>-21691</v>
      </c>
      <c r="E59" s="17">
        <v>-1.5829380427643581E-2</v>
      </c>
    </row>
    <row r="60" spans="1:5" x14ac:dyDescent="0.2">
      <c r="A60" s="1" t="s">
        <v>6</v>
      </c>
      <c r="B60" s="15">
        <v>713140</v>
      </c>
      <c r="C60" s="15">
        <v>703279</v>
      </c>
      <c r="D60" s="15">
        <v>-9861</v>
      </c>
      <c r="E60" s="17">
        <v>-1.3827579437417617E-2</v>
      </c>
    </row>
    <row r="61" spans="1:5" s="21" customFormat="1" x14ac:dyDescent="0.2">
      <c r="A61" s="1" t="s">
        <v>5</v>
      </c>
      <c r="B61" s="15">
        <v>7149024</v>
      </c>
      <c r="C61" s="15">
        <v>7063516</v>
      </c>
      <c r="D61" s="15">
        <v>-85508</v>
      </c>
      <c r="E61" s="17">
        <v>-1.1960793529298545E-2</v>
      </c>
    </row>
    <row r="62" spans="1:5" x14ac:dyDescent="0.2">
      <c r="A62" s="1" t="s">
        <v>4</v>
      </c>
      <c r="B62" s="15">
        <v>2144467</v>
      </c>
      <c r="C62" s="15">
        <v>2087966</v>
      </c>
      <c r="D62" s="15">
        <v>-56501</v>
      </c>
      <c r="E62" s="17">
        <v>-2.6347339455445106E-2</v>
      </c>
    </row>
    <row r="63" spans="1:5" ht="24" customHeight="1" thickBot="1" x14ac:dyDescent="0.25">
      <c r="A63" s="7" t="s">
        <v>3</v>
      </c>
      <c r="B63" s="8">
        <v>156889617</v>
      </c>
      <c r="C63" s="8">
        <v>154566527</v>
      </c>
      <c r="D63" s="8">
        <v>-2323090</v>
      </c>
      <c r="E63" s="49">
        <v>-1.4807162159112161E-2</v>
      </c>
    </row>
    <row r="64" spans="1:5" ht="15" hidden="1" thickTop="1" x14ac:dyDescent="0.2">
      <c r="C64" s="52"/>
    </row>
    <row r="65" spans="1:1" ht="15" thickTop="1" x14ac:dyDescent="0.2">
      <c r="A65" s="4" t="s">
        <v>1</v>
      </c>
    </row>
    <row r="66" spans="1:1" x14ac:dyDescent="0.2">
      <c r="A66" s="6">
        <v>45768</v>
      </c>
    </row>
    <row r="67" spans="1:1" x14ac:dyDescent="0.2">
      <c r="A67" s="4" t="s">
        <v>136</v>
      </c>
    </row>
  </sheetData>
  <pageMargins left="1" right="0.5" top="1" bottom="0.25" header="0.25" footer="0.25"/>
  <pageSetup scale="69" fitToWidth="0" fitToHeight="0" orientation="portrait" r:id="rId1"/>
  <headerFooter alignWithMargins="0">
    <oddFooter>&amp;C&amp;11-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view="pageBreakPreview" zoomScale="80" zoomScaleNormal="100" zoomScaleSheetLayoutView="80" workbookViewId="0">
      <selection sqref="A1:A4"/>
    </sheetView>
  </sheetViews>
  <sheetFormatPr defaultColWidth="9.140625" defaultRowHeight="14.25" x14ac:dyDescent="0.2"/>
  <cols>
    <col min="1" max="1" width="35.140625" style="1" bestFit="1" customWidth="1"/>
    <col min="2" max="2" width="15.7109375" style="1" bestFit="1" customWidth="1"/>
    <col min="3" max="3" width="10.7109375" style="1" bestFit="1" customWidth="1"/>
    <col min="4" max="4" width="13.7109375" style="1" bestFit="1" customWidth="1"/>
    <col min="5" max="5" width="17.42578125" style="1" bestFit="1" customWidth="1"/>
    <col min="6" max="6" width="11.42578125" style="1" bestFit="1" customWidth="1"/>
    <col min="7" max="7" width="11.28515625" style="1" bestFit="1" customWidth="1"/>
    <col min="8" max="16384" width="9.140625" style="1"/>
  </cols>
  <sheetData>
    <row r="1" spans="1:7" ht="15.75" x14ac:dyDescent="0.25">
      <c r="A1" s="57" t="s">
        <v>137</v>
      </c>
      <c r="B1" s="37"/>
      <c r="C1" s="37"/>
      <c r="D1" s="37"/>
      <c r="E1" s="37"/>
      <c r="F1" s="44"/>
      <c r="G1" s="39"/>
    </row>
    <row r="2" spans="1:7" ht="15.75" x14ac:dyDescent="0.25">
      <c r="A2" s="57" t="s">
        <v>138</v>
      </c>
      <c r="B2" s="37"/>
      <c r="C2" s="37"/>
      <c r="D2" s="37"/>
      <c r="E2" s="37"/>
      <c r="F2" s="44"/>
      <c r="G2" s="39"/>
    </row>
    <row r="3" spans="1:7" ht="15.75" x14ac:dyDescent="0.25">
      <c r="A3" s="57" t="s">
        <v>139</v>
      </c>
      <c r="B3" s="37"/>
      <c r="C3" s="37"/>
      <c r="D3" s="37"/>
      <c r="E3" s="37"/>
      <c r="F3" s="44"/>
      <c r="G3" s="39"/>
    </row>
    <row r="4" spans="1:7" ht="15.75" x14ac:dyDescent="0.25">
      <c r="A4" s="57" t="s">
        <v>140</v>
      </c>
      <c r="B4" s="37"/>
      <c r="C4" s="37"/>
      <c r="D4" s="37"/>
      <c r="E4" s="37"/>
      <c r="F4" s="41"/>
      <c r="G4" s="39"/>
    </row>
    <row r="5" spans="1:7" ht="15" customHeight="1" x14ac:dyDescent="0.25">
      <c r="A5" s="36"/>
      <c r="B5" s="34"/>
      <c r="D5" s="33" t="s">
        <v>127</v>
      </c>
      <c r="E5" s="33" t="s">
        <v>89</v>
      </c>
    </row>
    <row r="6" spans="1:7" x14ac:dyDescent="0.2">
      <c r="B6" s="34"/>
      <c r="C6" s="33" t="s">
        <v>127</v>
      </c>
      <c r="D6" s="3" t="s">
        <v>85</v>
      </c>
      <c r="E6" s="33" t="s">
        <v>84</v>
      </c>
      <c r="F6" s="33"/>
      <c r="G6" s="3" t="s">
        <v>88</v>
      </c>
    </row>
    <row r="7" spans="1:7" x14ac:dyDescent="0.2">
      <c r="B7" s="34" t="s">
        <v>88</v>
      </c>
      <c r="C7" s="3" t="s">
        <v>77</v>
      </c>
      <c r="D7" s="3" t="s">
        <v>76</v>
      </c>
      <c r="E7" s="33" t="s">
        <v>75</v>
      </c>
      <c r="F7" s="3" t="s">
        <v>73</v>
      </c>
      <c r="G7" s="3" t="s">
        <v>62</v>
      </c>
    </row>
    <row r="8" spans="1:7" ht="15" thickBot="1" x14ac:dyDescent="0.25">
      <c r="A8" s="22" t="s">
        <v>119</v>
      </c>
      <c r="B8" s="29" t="s">
        <v>116</v>
      </c>
      <c r="C8" s="24" t="s">
        <v>68</v>
      </c>
      <c r="D8" s="24" t="s">
        <v>67</v>
      </c>
      <c r="E8" s="25" t="s">
        <v>66</v>
      </c>
      <c r="F8" s="24" t="s">
        <v>64</v>
      </c>
      <c r="G8" s="24" t="s">
        <v>63</v>
      </c>
    </row>
    <row r="9" spans="1:7" ht="18" customHeight="1" x14ac:dyDescent="0.2">
      <c r="A9" s="1" t="s">
        <v>120</v>
      </c>
      <c r="B9" s="19">
        <v>376.35500000000002</v>
      </c>
      <c r="C9" s="53">
        <v>185.99700000000001</v>
      </c>
      <c r="D9" s="53">
        <v>4.7690000000000001</v>
      </c>
      <c r="E9" s="2">
        <v>333834</v>
      </c>
      <c r="F9" s="17">
        <v>0.71250000000000002</v>
      </c>
      <c r="G9" s="15">
        <v>237857</v>
      </c>
    </row>
    <row r="10" spans="1:7" s="21" customFormat="1" x14ac:dyDescent="0.2">
      <c r="A10" s="1" t="s">
        <v>121</v>
      </c>
      <c r="B10" s="19">
        <v>125.88</v>
      </c>
      <c r="C10" s="53">
        <v>185.99700000000001</v>
      </c>
      <c r="D10" s="53">
        <v>4.7690000000000001</v>
      </c>
      <c r="E10" s="2">
        <v>111658</v>
      </c>
      <c r="F10" s="17">
        <v>0.71250000000000002</v>
      </c>
      <c r="G10" s="15">
        <v>79556</v>
      </c>
    </row>
    <row r="11" spans="1:7" x14ac:dyDescent="0.2">
      <c r="A11" s="1" t="s">
        <v>122</v>
      </c>
      <c r="B11" s="19">
        <v>178.88</v>
      </c>
      <c r="C11" s="53">
        <v>185.99700000000001</v>
      </c>
      <c r="D11" s="53">
        <v>4.7690000000000001</v>
      </c>
      <c r="E11" s="2">
        <v>158670</v>
      </c>
      <c r="F11" s="17">
        <v>0.71250000000000002</v>
      </c>
      <c r="G11" s="15">
        <v>113052</v>
      </c>
    </row>
    <row r="12" spans="1:7" s="21" customFormat="1" x14ac:dyDescent="0.2">
      <c r="A12" s="1" t="s">
        <v>123</v>
      </c>
      <c r="B12" s="19">
        <v>219.98999999999998</v>
      </c>
      <c r="C12" s="53">
        <v>185.99700000000001</v>
      </c>
      <c r="D12" s="53">
        <v>4.7690000000000001</v>
      </c>
      <c r="E12" s="2">
        <v>195135</v>
      </c>
      <c r="F12" s="17">
        <v>0.71250000000000002</v>
      </c>
      <c r="G12" s="15">
        <v>139034</v>
      </c>
    </row>
    <row r="13" spans="1:7" x14ac:dyDescent="0.2">
      <c r="A13" s="1" t="s">
        <v>124</v>
      </c>
      <c r="B13" s="19">
        <v>187.55500000000001</v>
      </c>
      <c r="C13" s="53">
        <v>185.99700000000001</v>
      </c>
      <c r="D13" s="53">
        <v>4.7690000000000001</v>
      </c>
      <c r="E13" s="2">
        <v>166365</v>
      </c>
      <c r="F13" s="17">
        <v>0.71250000000000002</v>
      </c>
      <c r="G13" s="15">
        <v>118535</v>
      </c>
    </row>
    <row r="14" spans="1:7" ht="18" customHeight="1" x14ac:dyDescent="0.2">
      <c r="A14" s="1" t="s">
        <v>125</v>
      </c>
      <c r="B14" s="19">
        <v>153</v>
      </c>
      <c r="C14" s="53">
        <v>185.99700000000001</v>
      </c>
      <c r="D14" s="53">
        <v>4.7690000000000001</v>
      </c>
      <c r="E14" s="2">
        <v>135714</v>
      </c>
      <c r="F14" s="17">
        <v>0.71250000000000002</v>
      </c>
      <c r="G14" s="15">
        <v>96696</v>
      </c>
    </row>
    <row r="15" spans="1:7" x14ac:dyDescent="0.2">
      <c r="A15" s="1" t="s">
        <v>126</v>
      </c>
      <c r="B15" s="19">
        <v>231.005</v>
      </c>
      <c r="C15" s="53">
        <v>185.99700000000001</v>
      </c>
      <c r="D15" s="53">
        <v>4.7690000000000001</v>
      </c>
      <c r="E15" s="2">
        <v>204906</v>
      </c>
      <c r="F15" s="17">
        <v>0.71250000000000002</v>
      </c>
      <c r="G15" s="15">
        <v>145996</v>
      </c>
    </row>
    <row r="16" spans="1:7" ht="24" customHeight="1" thickBot="1" x14ac:dyDescent="0.25">
      <c r="A16" s="7" t="s">
        <v>3</v>
      </c>
      <c r="B16" s="13">
        <v>1472.665</v>
      </c>
      <c r="C16" s="54">
        <v>185.99700000000001</v>
      </c>
      <c r="D16" s="54">
        <v>4.7690000000000001</v>
      </c>
      <c r="E16" s="12">
        <v>1306282</v>
      </c>
      <c r="F16" s="11" t="s">
        <v>2</v>
      </c>
      <c r="G16" s="8">
        <v>930726</v>
      </c>
    </row>
    <row r="17" spans="1:1" ht="15" thickTop="1" x14ac:dyDescent="0.2">
      <c r="A17" s="4" t="s">
        <v>1</v>
      </c>
    </row>
    <row r="18" spans="1:1" x14ac:dyDescent="0.2">
      <c r="A18" s="6">
        <v>45768</v>
      </c>
    </row>
    <row r="19" spans="1:1" x14ac:dyDescent="0.2">
      <c r="A19" s="4" t="s">
        <v>136</v>
      </c>
    </row>
  </sheetData>
  <pageMargins left="1" right="0.5" top="1" bottom="0.25" header="0.25" footer="0.25"/>
  <pageSetup scale="70" fitToWidth="2" orientation="portrait" r:id="rId1"/>
  <headerFooter alignWithMargins="0">
    <oddFooter>&amp;C&amp;11-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view="pageBreakPreview" zoomScaleNormal="100" zoomScaleSheetLayoutView="100" workbookViewId="0">
      <selection activeCell="B13" sqref="B13"/>
    </sheetView>
  </sheetViews>
  <sheetFormatPr defaultColWidth="9.140625" defaultRowHeight="14.25" x14ac:dyDescent="0.2"/>
  <cols>
    <col min="1" max="1" width="34.5703125" style="1" bestFit="1" customWidth="1"/>
    <col min="2" max="3" width="13.42578125" style="1" bestFit="1" customWidth="1"/>
    <col min="4" max="5" width="10.5703125" style="1" bestFit="1" customWidth="1"/>
    <col min="6" max="16384" width="9.140625" style="1"/>
  </cols>
  <sheetData>
    <row r="1" spans="1:5" ht="15.75" x14ac:dyDescent="0.25">
      <c r="A1" s="57" t="s">
        <v>137</v>
      </c>
      <c r="B1" s="44"/>
      <c r="C1" s="39"/>
    </row>
    <row r="2" spans="1:5" ht="15.75" x14ac:dyDescent="0.25">
      <c r="A2" s="57" t="s">
        <v>138</v>
      </c>
      <c r="B2" s="44"/>
      <c r="C2" s="39"/>
    </row>
    <row r="3" spans="1:5" ht="15.75" x14ac:dyDescent="0.25">
      <c r="A3" s="57" t="s">
        <v>139</v>
      </c>
      <c r="B3" s="41"/>
      <c r="C3" s="39"/>
    </row>
    <row r="4" spans="1:5" ht="15.75" x14ac:dyDescent="0.25">
      <c r="A4" s="57" t="s">
        <v>140</v>
      </c>
      <c r="B4" s="40"/>
      <c r="C4" s="39"/>
    </row>
    <row r="5" spans="1:5" x14ac:dyDescent="0.2">
      <c r="B5" s="3" t="s">
        <v>131</v>
      </c>
      <c r="C5" s="3" t="s">
        <v>131</v>
      </c>
    </row>
    <row r="6" spans="1:5" x14ac:dyDescent="0.2">
      <c r="B6" s="3" t="s">
        <v>62</v>
      </c>
      <c r="C6" s="3" t="s">
        <v>62</v>
      </c>
      <c r="D6" s="3"/>
      <c r="E6" s="3" t="s">
        <v>64</v>
      </c>
    </row>
    <row r="7" spans="1:5" ht="15" thickBot="1" x14ac:dyDescent="0.25">
      <c r="A7" s="22" t="s">
        <v>119</v>
      </c>
      <c r="B7" s="24" t="s">
        <v>133</v>
      </c>
      <c r="C7" s="24" t="s">
        <v>135</v>
      </c>
      <c r="D7" s="24" t="s">
        <v>59</v>
      </c>
      <c r="E7" s="24" t="s">
        <v>59</v>
      </c>
    </row>
    <row r="8" spans="1:5" ht="18" customHeight="1" x14ac:dyDescent="0.2">
      <c r="A8" s="1" t="s">
        <v>120</v>
      </c>
      <c r="B8" s="15">
        <v>210326</v>
      </c>
      <c r="C8" s="15">
        <v>237857</v>
      </c>
      <c r="D8" s="15">
        <v>27531</v>
      </c>
      <c r="E8" s="17">
        <v>0.13089679830358586</v>
      </c>
    </row>
    <row r="9" spans="1:5" s="21" customFormat="1" x14ac:dyDescent="0.2">
      <c r="A9" s="1" t="s">
        <v>121</v>
      </c>
      <c r="B9" s="15">
        <v>58683</v>
      </c>
      <c r="C9" s="15">
        <v>79556</v>
      </c>
      <c r="D9" s="15">
        <v>20873</v>
      </c>
      <c r="E9" s="17">
        <v>0.35569074519025951</v>
      </c>
    </row>
    <row r="10" spans="1:5" x14ac:dyDescent="0.2">
      <c r="A10" s="1" t="s">
        <v>122</v>
      </c>
      <c r="B10" s="15">
        <v>104288</v>
      </c>
      <c r="C10" s="15">
        <v>113052</v>
      </c>
      <c r="D10" s="15">
        <v>8764</v>
      </c>
      <c r="E10" s="17">
        <v>8.4036514268180429E-2</v>
      </c>
    </row>
    <row r="11" spans="1:5" s="21" customFormat="1" x14ac:dyDescent="0.2">
      <c r="A11" s="1" t="s">
        <v>123</v>
      </c>
      <c r="B11" s="15">
        <v>146800</v>
      </c>
      <c r="C11" s="15">
        <v>139034</v>
      </c>
      <c r="D11" s="15">
        <v>-7766</v>
      </c>
      <c r="E11" s="17">
        <v>-5.2901907356948226E-2</v>
      </c>
    </row>
    <row r="12" spans="1:5" x14ac:dyDescent="0.2">
      <c r="A12" s="1" t="s">
        <v>124</v>
      </c>
      <c r="B12" s="15">
        <v>124393</v>
      </c>
      <c r="C12" s="15">
        <v>118535</v>
      </c>
      <c r="D12" s="15">
        <v>-5858</v>
      </c>
      <c r="E12" s="17">
        <v>-4.7092682064103289E-2</v>
      </c>
    </row>
    <row r="13" spans="1:5" ht="18" customHeight="1" x14ac:dyDescent="0.2">
      <c r="A13" s="1" t="s">
        <v>125</v>
      </c>
      <c r="B13" s="15">
        <v>92884</v>
      </c>
      <c r="C13" s="15">
        <v>96696</v>
      </c>
      <c r="D13" s="15">
        <v>3812</v>
      </c>
      <c r="E13" s="17">
        <v>4.1040437534989878E-2</v>
      </c>
    </row>
    <row r="14" spans="1:5" x14ac:dyDescent="0.2">
      <c r="A14" s="1" t="s">
        <v>126</v>
      </c>
      <c r="B14" s="15">
        <v>138043</v>
      </c>
      <c r="C14" s="15">
        <v>145996</v>
      </c>
      <c r="D14" s="15">
        <v>7953</v>
      </c>
      <c r="E14" s="17">
        <v>5.7612483066870467E-2</v>
      </c>
    </row>
    <row r="15" spans="1:5" ht="24" customHeight="1" thickBot="1" x14ac:dyDescent="0.25">
      <c r="A15" s="7" t="s">
        <v>3</v>
      </c>
      <c r="B15" s="8">
        <v>875417</v>
      </c>
      <c r="C15" s="8">
        <v>930726</v>
      </c>
      <c r="D15" s="8">
        <v>55309</v>
      </c>
      <c r="E15" s="49">
        <v>6.3180175847624614E-2</v>
      </c>
    </row>
    <row r="16" spans="1:5" ht="15" thickTop="1" x14ac:dyDescent="0.2">
      <c r="A16" s="4" t="s">
        <v>1</v>
      </c>
    </row>
    <row r="17" spans="1:1" x14ac:dyDescent="0.2">
      <c r="A17" s="6">
        <v>45768</v>
      </c>
    </row>
    <row r="18" spans="1:1" x14ac:dyDescent="0.2">
      <c r="A18" s="4" t="s">
        <v>136</v>
      </c>
    </row>
  </sheetData>
  <pageMargins left="1" right="0.5" top="1" bottom="0.25" header="0.25" footer="0.25"/>
  <pageSetup scale="70" fitToWidth="2" orientation="portrait" r:id="rId1"/>
  <headerFooter alignWithMargins="0">
    <oddHeader xml:space="preserve">&amp;C&amp;"Arial,Bold"&amp;11FINAL COMPUTATIONS
PUBLIC SCHOOL SUPPORT PLAN
 CALCULATION OF STEP 6a ALLOWANCE
FOR THE 2025-26 YEAR
</oddHeader>
    <oddFooter>&amp;C&amp;11-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69"/>
  <sheetViews>
    <sheetView workbookViewId="0"/>
  </sheetViews>
  <sheetFormatPr defaultColWidth="9.140625" defaultRowHeight="14.25" x14ac:dyDescent="0.2"/>
  <cols>
    <col min="1" max="1" width="14.7109375" style="1" customWidth="1"/>
    <col min="2" max="2" width="1.42578125" style="1" customWidth="1"/>
    <col min="3" max="3" width="17.7109375" style="1" hidden="1" customWidth="1"/>
    <col min="4" max="4" width="14.7109375" style="1" customWidth="1"/>
    <col min="5" max="5" width="4.7109375" style="1" customWidth="1"/>
    <col min="6" max="6" width="14.7109375" style="1" customWidth="1"/>
    <col min="7" max="7" width="4.7109375" style="1" customWidth="1"/>
    <col min="8" max="8" width="14.7109375" style="1" customWidth="1"/>
    <col min="9" max="9" width="4.7109375" style="1" customWidth="1"/>
    <col min="10" max="10" width="8.7109375" style="1" customWidth="1"/>
    <col min="11" max="11" width="4.7109375" style="1" customWidth="1"/>
    <col min="12" max="12" width="8.7109375" style="1" customWidth="1"/>
    <col min="13" max="13" width="4.7109375" style="1" customWidth="1"/>
    <col min="14" max="14" width="17.140625" style="1" customWidth="1"/>
    <col min="15" max="15" width="4.7109375" style="1" customWidth="1"/>
    <col min="16" max="16" width="10.7109375" style="3" customWidth="1"/>
    <col min="17" max="17" width="4.7109375" style="1" customWidth="1"/>
    <col min="18" max="18" width="10.7109375" style="1" customWidth="1"/>
    <col min="19" max="19" width="4.7109375" style="1" customWidth="1"/>
    <col min="20" max="20" width="14.7109375" style="1" customWidth="1"/>
    <col min="21" max="21" width="4.7109375" style="1" customWidth="1"/>
    <col min="22" max="22" width="14.7109375" style="1" customWidth="1"/>
    <col min="23" max="23" width="4.7109375" style="1" customWidth="1"/>
    <col min="24" max="24" width="18.28515625" style="1" customWidth="1"/>
    <col min="25" max="25" width="7.5703125" style="1" customWidth="1"/>
    <col min="26" max="26" width="13.85546875" style="1" customWidth="1"/>
    <col min="27" max="27" width="3.7109375" style="1" customWidth="1"/>
    <col min="28" max="28" width="13.7109375" style="1" customWidth="1"/>
    <col min="29" max="29" width="9.7109375" style="1" customWidth="1"/>
    <col min="30" max="30" width="13.7109375" style="1" customWidth="1"/>
    <col min="31" max="31" width="9.7109375" style="1" customWidth="1"/>
    <col min="32" max="32" width="13.7109375" style="2" customWidth="1"/>
    <col min="33" max="33" width="2.7109375" style="1" customWidth="1"/>
    <col min="34" max="16384" width="9.140625" style="1"/>
  </cols>
  <sheetData>
    <row r="1" spans="1:33" ht="15.75" x14ac:dyDescent="0.25">
      <c r="A1" s="43" t="s">
        <v>102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5" t="s">
        <v>101</v>
      </c>
      <c r="Q1" s="44"/>
      <c r="R1" s="44" t="s">
        <v>100</v>
      </c>
      <c r="S1" s="44"/>
      <c r="T1" s="39">
        <v>0.7</v>
      </c>
      <c r="U1" s="37"/>
      <c r="V1" s="37"/>
      <c r="W1" s="37"/>
      <c r="X1" s="37"/>
      <c r="Y1" s="37"/>
      <c r="Z1" s="37"/>
      <c r="AA1" s="37"/>
    </row>
    <row r="2" spans="1:33" ht="15.75" x14ac:dyDescent="0.25">
      <c r="A2" s="43" t="s">
        <v>99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5" t="s">
        <v>98</v>
      </c>
      <c r="Q2" s="44"/>
      <c r="R2" s="44" t="s">
        <v>97</v>
      </c>
      <c r="S2" s="44"/>
      <c r="T2" s="39">
        <f>T1</f>
        <v>0.7</v>
      </c>
      <c r="U2" s="37"/>
      <c r="V2" s="37"/>
      <c r="W2" s="37"/>
      <c r="X2" s="37"/>
      <c r="Y2" s="37"/>
      <c r="Z2" s="37"/>
      <c r="AA2" s="37"/>
    </row>
    <row r="3" spans="1:33" ht="15.75" x14ac:dyDescent="0.25">
      <c r="A3" s="43" t="s">
        <v>96</v>
      </c>
      <c r="B3" s="3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45" t="s">
        <v>95</v>
      </c>
      <c r="Q3" s="41"/>
      <c r="R3" s="44" t="s">
        <v>94</v>
      </c>
      <c r="S3" s="41"/>
      <c r="T3" s="39">
        <f>T2</f>
        <v>0.7</v>
      </c>
      <c r="U3" s="37"/>
      <c r="V3" s="37"/>
      <c r="W3" s="37"/>
      <c r="X3" s="37"/>
      <c r="Y3" s="37"/>
      <c r="Z3" s="37"/>
      <c r="AA3" s="37"/>
    </row>
    <row r="4" spans="1:33" ht="15.75" x14ac:dyDescent="0.25">
      <c r="A4" s="43" t="s">
        <v>93</v>
      </c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2" t="s">
        <v>92</v>
      </c>
      <c r="Q4" s="40"/>
      <c r="R4" s="41" t="s">
        <v>91</v>
      </c>
      <c r="S4" s="40"/>
      <c r="T4" s="39">
        <f>T3</f>
        <v>0.7</v>
      </c>
      <c r="U4" s="37"/>
      <c r="V4" s="37"/>
      <c r="W4" s="37"/>
      <c r="X4" s="37"/>
      <c r="Y4" s="37"/>
      <c r="Z4" s="37"/>
      <c r="AA4" s="37"/>
    </row>
    <row r="5" spans="1:33" ht="15" x14ac:dyDescent="0.25">
      <c r="A5" s="38"/>
      <c r="B5" s="38"/>
      <c r="C5" s="37"/>
      <c r="E5" s="37"/>
      <c r="F5" s="33"/>
      <c r="G5" s="37"/>
      <c r="H5" s="33"/>
      <c r="I5" s="37"/>
      <c r="K5" s="37"/>
      <c r="M5" s="37"/>
      <c r="N5" s="33"/>
      <c r="O5" s="37"/>
      <c r="Q5" s="37"/>
      <c r="S5" s="37"/>
      <c r="U5" s="37"/>
      <c r="W5" s="37"/>
      <c r="Y5" s="37"/>
      <c r="Z5" s="3" t="s">
        <v>105</v>
      </c>
      <c r="AA5" s="37"/>
    </row>
    <row r="6" spans="1:33" ht="15" customHeight="1" x14ac:dyDescent="0.25">
      <c r="A6" s="36"/>
      <c r="B6" s="36"/>
      <c r="D6" s="33"/>
      <c r="F6" s="3" t="s">
        <v>88</v>
      </c>
      <c r="H6" s="34" t="s">
        <v>90</v>
      </c>
      <c r="L6" s="33"/>
      <c r="N6" s="33" t="s">
        <v>89</v>
      </c>
      <c r="T6" s="3" t="s">
        <v>88</v>
      </c>
      <c r="V6" s="3"/>
      <c r="X6" s="3" t="s">
        <v>63</v>
      </c>
      <c r="Z6" s="3" t="s">
        <v>106</v>
      </c>
    </row>
    <row r="7" spans="1:33" ht="15" x14ac:dyDescent="0.25">
      <c r="D7" s="3" t="s">
        <v>85</v>
      </c>
      <c r="E7" s="3"/>
      <c r="F7" s="3" t="s">
        <v>87</v>
      </c>
      <c r="G7" s="3"/>
      <c r="H7" s="34" t="s">
        <v>86</v>
      </c>
      <c r="I7" s="3"/>
      <c r="J7" s="33"/>
      <c r="K7" s="3"/>
      <c r="L7" s="3" t="s">
        <v>85</v>
      </c>
      <c r="M7" s="3"/>
      <c r="N7" s="33" t="s">
        <v>84</v>
      </c>
      <c r="O7" s="3"/>
      <c r="P7" s="32" t="s">
        <v>68</v>
      </c>
      <c r="Q7" s="3"/>
      <c r="R7" s="33"/>
      <c r="S7" s="3"/>
      <c r="T7" s="3" t="s">
        <v>82</v>
      </c>
      <c r="U7" s="3"/>
      <c r="V7" s="35" t="s">
        <v>83</v>
      </c>
      <c r="W7" s="3"/>
      <c r="X7" s="35" t="s">
        <v>62</v>
      </c>
      <c r="Z7" s="3" t="s">
        <v>107</v>
      </c>
      <c r="AB7" s="3" t="s">
        <v>82</v>
      </c>
      <c r="AD7" s="3" t="s">
        <v>81</v>
      </c>
    </row>
    <row r="8" spans="1:33" x14ac:dyDescent="0.2">
      <c r="D8" s="3" t="s">
        <v>80</v>
      </c>
      <c r="E8" s="3"/>
      <c r="F8" s="3" t="s">
        <v>79</v>
      </c>
      <c r="G8" s="3"/>
      <c r="H8" s="34" t="s">
        <v>78</v>
      </c>
      <c r="I8" s="3"/>
      <c r="J8" s="3" t="s">
        <v>77</v>
      </c>
      <c r="K8" s="3"/>
      <c r="L8" s="3" t="s">
        <v>76</v>
      </c>
      <c r="M8" s="3"/>
      <c r="N8" s="33" t="s">
        <v>75</v>
      </c>
      <c r="O8" s="3"/>
      <c r="P8" s="32" t="s">
        <v>74</v>
      </c>
      <c r="Q8" s="3"/>
      <c r="R8" s="3" t="s">
        <v>73</v>
      </c>
      <c r="S8" s="3"/>
      <c r="T8" s="3" t="s">
        <v>62</v>
      </c>
      <c r="U8" s="3"/>
      <c r="V8" s="3" t="s">
        <v>62</v>
      </c>
      <c r="W8" s="3"/>
      <c r="X8" s="3" t="s">
        <v>103</v>
      </c>
      <c r="Z8" s="3" t="s">
        <v>108</v>
      </c>
      <c r="AB8" s="3" t="s">
        <v>62</v>
      </c>
      <c r="AD8" s="3" t="s">
        <v>59</v>
      </c>
      <c r="AF8" s="30"/>
    </row>
    <row r="9" spans="1:33" ht="15" thickBot="1" x14ac:dyDescent="0.25">
      <c r="A9" s="22" t="s">
        <v>71</v>
      </c>
      <c r="B9" s="22"/>
      <c r="C9" s="22"/>
      <c r="D9" s="25" t="s">
        <v>70</v>
      </c>
      <c r="E9" s="24"/>
      <c r="F9" s="24" t="s">
        <v>70</v>
      </c>
      <c r="G9" s="24"/>
      <c r="H9" s="29" t="s">
        <v>69</v>
      </c>
      <c r="I9" s="24"/>
      <c r="J9" s="24" t="s">
        <v>68</v>
      </c>
      <c r="K9" s="24"/>
      <c r="L9" s="24" t="s">
        <v>67</v>
      </c>
      <c r="M9" s="24"/>
      <c r="N9" s="25" t="s">
        <v>66</v>
      </c>
      <c r="O9" s="24"/>
      <c r="P9" s="28" t="s">
        <v>65</v>
      </c>
      <c r="Q9" s="24"/>
      <c r="R9" s="24" t="s">
        <v>64</v>
      </c>
      <c r="S9" s="24"/>
      <c r="T9" s="24" t="s">
        <v>63</v>
      </c>
      <c r="U9" s="24"/>
      <c r="V9" s="24" t="s">
        <v>63</v>
      </c>
      <c r="W9" s="24"/>
      <c r="X9" s="24" t="s">
        <v>104</v>
      </c>
      <c r="Y9" s="22"/>
      <c r="Z9" s="24" t="s">
        <v>113</v>
      </c>
      <c r="AA9" s="22"/>
      <c r="AB9" s="25" t="s">
        <v>61</v>
      </c>
      <c r="AC9" s="22"/>
      <c r="AD9" s="24" t="s">
        <v>60</v>
      </c>
      <c r="AE9" s="22"/>
      <c r="AF9" s="23" t="s">
        <v>59</v>
      </c>
      <c r="AG9" s="22"/>
    </row>
    <row r="10" spans="1:33" ht="18" customHeight="1" x14ac:dyDescent="0.2">
      <c r="A10" s="1" t="s">
        <v>58</v>
      </c>
      <c r="C10" s="20">
        <v>1049841.1000000001</v>
      </c>
      <c r="D10" s="2">
        <f t="shared" ref="D10:D64" si="0">ROUND(C10,0)</f>
        <v>1049841</v>
      </c>
      <c r="E10" s="2"/>
      <c r="F10" s="2">
        <v>492886</v>
      </c>
      <c r="G10" s="2"/>
      <c r="H10" s="19">
        <v>2316.73</v>
      </c>
      <c r="I10" s="2"/>
      <c r="J10" s="19">
        <f t="shared" ref="J10:J65" si="1">ROUND(F10/H10,2)</f>
        <v>212.75</v>
      </c>
      <c r="K10" s="2"/>
      <c r="L10" s="19">
        <f t="shared" ref="L10:L65" si="2">ROUND(D10/F10,2)</f>
        <v>2.13</v>
      </c>
      <c r="M10" s="2"/>
      <c r="N10" s="2">
        <f t="shared" ref="N10:N64" si="3">ROUND(J$65*L$65*H10,0)</f>
        <v>1456978</v>
      </c>
      <c r="O10" s="2"/>
      <c r="P10" s="18" t="s">
        <v>98</v>
      </c>
      <c r="R10" s="17">
        <f t="shared" ref="R10:R64" si="4">IF(P10="Sparse",T$1,IF(P10="Low",T$2,IF(P10="Medium",T$3,IF(P10="High",T$4))))</f>
        <v>0.7</v>
      </c>
      <c r="T10" s="15">
        <f t="shared" ref="T10:T64" si="5">ROUND(N10*R10,0)</f>
        <v>1019885</v>
      </c>
      <c r="U10" s="15"/>
      <c r="V10" s="15">
        <v>1049760</v>
      </c>
      <c r="X10" s="15">
        <f>IF((T10-V10)/V10&lt;-1%,V10,T10)</f>
        <v>1049760</v>
      </c>
      <c r="Z10" s="15">
        <f>X10-V10</f>
        <v>0</v>
      </c>
      <c r="AB10" s="15">
        <f t="shared" ref="AB10:AB64" si="6">T10</f>
        <v>1019885</v>
      </c>
      <c r="AD10" s="15">
        <v>137876</v>
      </c>
      <c r="AF10" s="2">
        <f t="shared" ref="AF10:AF64" si="7">AD10-X10</f>
        <v>-911884</v>
      </c>
    </row>
    <row r="11" spans="1:33" s="21" customFormat="1" x14ac:dyDescent="0.2">
      <c r="A11" s="1" t="s">
        <v>57</v>
      </c>
      <c r="B11" s="1"/>
      <c r="C11" s="20">
        <v>9013098.2099999972</v>
      </c>
      <c r="D11" s="2">
        <f t="shared" si="0"/>
        <v>9013098</v>
      </c>
      <c r="E11" s="2"/>
      <c r="F11" s="2">
        <v>1970224</v>
      </c>
      <c r="G11" s="2"/>
      <c r="H11" s="19">
        <v>19439.39</v>
      </c>
      <c r="I11" s="2"/>
      <c r="J11" s="19">
        <f t="shared" si="1"/>
        <v>101.35</v>
      </c>
      <c r="K11" s="2"/>
      <c r="L11" s="19">
        <f t="shared" si="2"/>
        <v>4.57</v>
      </c>
      <c r="M11" s="2"/>
      <c r="N11" s="2">
        <f t="shared" si="3"/>
        <v>12225316</v>
      </c>
      <c r="O11" s="2"/>
      <c r="P11" s="18" t="s">
        <v>92</v>
      </c>
      <c r="Q11" s="1"/>
      <c r="R11" s="17">
        <f t="shared" si="4"/>
        <v>0.7</v>
      </c>
      <c r="S11" s="1"/>
      <c r="T11" s="15">
        <f t="shared" si="5"/>
        <v>8557721</v>
      </c>
      <c r="U11" s="15"/>
      <c r="V11" s="15">
        <v>8908791</v>
      </c>
      <c r="W11" s="1"/>
      <c r="X11" s="15">
        <f t="shared" ref="X11:X64" si="8">IF((T11-V11)/V11&lt;-1%,V11,T11)</f>
        <v>8908791</v>
      </c>
      <c r="Y11" s="1"/>
      <c r="Z11" s="15">
        <f t="shared" ref="Z11:Z64" si="9">X11-V11</f>
        <v>0</v>
      </c>
      <c r="AA11" s="1"/>
      <c r="AB11" s="15">
        <f t="shared" si="6"/>
        <v>8557721</v>
      </c>
      <c r="AC11" s="1"/>
      <c r="AD11" s="15">
        <v>62593</v>
      </c>
      <c r="AE11" s="1"/>
      <c r="AF11" s="2">
        <f t="shared" si="7"/>
        <v>-8846198</v>
      </c>
      <c r="AG11" s="1"/>
    </row>
    <row r="12" spans="1:33" x14ac:dyDescent="0.2">
      <c r="A12" s="1" t="s">
        <v>56</v>
      </c>
      <c r="C12" s="20">
        <v>2985738.3199999989</v>
      </c>
      <c r="D12" s="2">
        <f t="shared" si="0"/>
        <v>2985738</v>
      </c>
      <c r="E12" s="2"/>
      <c r="F12" s="2">
        <v>661492</v>
      </c>
      <c r="G12" s="2"/>
      <c r="H12" s="19">
        <v>3839</v>
      </c>
      <c r="I12" s="2"/>
      <c r="J12" s="19">
        <f t="shared" si="1"/>
        <v>172.31</v>
      </c>
      <c r="K12" s="2"/>
      <c r="L12" s="19">
        <f t="shared" si="2"/>
        <v>4.51</v>
      </c>
      <c r="M12" s="2"/>
      <c r="N12" s="2">
        <f t="shared" si="3"/>
        <v>2414324</v>
      </c>
      <c r="O12" s="2"/>
      <c r="P12" s="18" t="s">
        <v>98</v>
      </c>
      <c r="R12" s="17">
        <f t="shared" si="4"/>
        <v>0.7</v>
      </c>
      <c r="T12" s="15">
        <f t="shared" si="5"/>
        <v>1690027</v>
      </c>
      <c r="U12" s="15"/>
      <c r="V12" s="15">
        <v>1750489</v>
      </c>
      <c r="X12" s="15">
        <f t="shared" si="8"/>
        <v>1750489</v>
      </c>
      <c r="Z12" s="15">
        <f t="shared" si="9"/>
        <v>0</v>
      </c>
      <c r="AB12" s="15">
        <f t="shared" si="6"/>
        <v>1690027</v>
      </c>
      <c r="AD12" s="15">
        <v>250027</v>
      </c>
      <c r="AF12" s="2">
        <f t="shared" si="7"/>
        <v>-1500462</v>
      </c>
    </row>
    <row r="13" spans="1:33" s="21" customFormat="1" x14ac:dyDescent="0.2">
      <c r="A13" s="1" t="s">
        <v>55</v>
      </c>
      <c r="B13" s="1"/>
      <c r="C13" s="20">
        <v>1066794.43</v>
      </c>
      <c r="D13" s="2">
        <f t="shared" si="0"/>
        <v>1066794</v>
      </c>
      <c r="E13" s="2"/>
      <c r="F13" s="2">
        <v>375353</v>
      </c>
      <c r="G13" s="2"/>
      <c r="H13" s="19">
        <v>1973.73</v>
      </c>
      <c r="I13" s="2"/>
      <c r="J13" s="19">
        <f t="shared" si="1"/>
        <v>190.17</v>
      </c>
      <c r="K13" s="2"/>
      <c r="L13" s="19">
        <f t="shared" si="2"/>
        <v>2.84</v>
      </c>
      <c r="M13" s="2"/>
      <c r="N13" s="2">
        <f t="shared" si="3"/>
        <v>1241267</v>
      </c>
      <c r="O13" s="2"/>
      <c r="P13" s="18" t="s">
        <v>101</v>
      </c>
      <c r="Q13" s="1"/>
      <c r="R13" s="17">
        <f t="shared" si="4"/>
        <v>0.7</v>
      </c>
      <c r="S13" s="1"/>
      <c r="T13" s="15">
        <f t="shared" si="5"/>
        <v>868887</v>
      </c>
      <c r="U13" s="15"/>
      <c r="V13" s="15">
        <v>899972</v>
      </c>
      <c r="W13" s="1"/>
      <c r="X13" s="15">
        <f t="shared" si="8"/>
        <v>899972</v>
      </c>
      <c r="Y13" s="1"/>
      <c r="Z13" s="15">
        <f t="shared" si="9"/>
        <v>0</v>
      </c>
      <c r="AA13" s="1"/>
      <c r="AB13" s="15">
        <f t="shared" si="6"/>
        <v>868887</v>
      </c>
      <c r="AC13" s="1"/>
      <c r="AD13" s="15">
        <v>198397</v>
      </c>
      <c r="AE13" s="1"/>
      <c r="AF13" s="2">
        <f t="shared" si="7"/>
        <v>-701575</v>
      </c>
      <c r="AG13" s="1"/>
    </row>
    <row r="14" spans="1:33" x14ac:dyDescent="0.2">
      <c r="A14" s="1" t="s">
        <v>54</v>
      </c>
      <c r="C14" s="20">
        <v>2196843.09</v>
      </c>
      <c r="D14" s="2">
        <f t="shared" si="0"/>
        <v>2196843</v>
      </c>
      <c r="E14" s="2"/>
      <c r="F14" s="2">
        <v>649200</v>
      </c>
      <c r="G14" s="2"/>
      <c r="H14" s="19">
        <v>2829.02</v>
      </c>
      <c r="I14" s="2"/>
      <c r="J14" s="19">
        <f t="shared" si="1"/>
        <v>229.48</v>
      </c>
      <c r="K14" s="2"/>
      <c r="L14" s="19">
        <f t="shared" si="2"/>
        <v>3.38</v>
      </c>
      <c r="M14" s="2"/>
      <c r="N14" s="2">
        <f t="shared" si="3"/>
        <v>1779154</v>
      </c>
      <c r="O14" s="2"/>
      <c r="P14" s="18" t="s">
        <v>92</v>
      </c>
      <c r="R14" s="17">
        <f t="shared" si="4"/>
        <v>0.7</v>
      </c>
      <c r="T14" s="15">
        <f t="shared" si="5"/>
        <v>1245408</v>
      </c>
      <c r="U14" s="15"/>
      <c r="V14" s="15">
        <v>1289963</v>
      </c>
      <c r="X14" s="15">
        <f t="shared" si="8"/>
        <v>1289963</v>
      </c>
      <c r="Z14" s="15">
        <f t="shared" si="9"/>
        <v>0</v>
      </c>
      <c r="AB14" s="15">
        <f t="shared" si="6"/>
        <v>1245408</v>
      </c>
      <c r="AD14" s="15">
        <v>-3838</v>
      </c>
      <c r="AF14" s="2">
        <f t="shared" si="7"/>
        <v>-1293801</v>
      </c>
    </row>
    <row r="15" spans="1:33" ht="18" customHeight="1" x14ac:dyDescent="0.2">
      <c r="A15" s="1" t="s">
        <v>53</v>
      </c>
      <c r="C15" s="20">
        <v>7945262.79</v>
      </c>
      <c r="D15" s="2">
        <f t="shared" si="0"/>
        <v>7945263</v>
      </c>
      <c r="E15" s="2"/>
      <c r="F15" s="2">
        <v>1713140</v>
      </c>
      <c r="G15" s="2"/>
      <c r="H15" s="19">
        <v>12400.11</v>
      </c>
      <c r="I15" s="2"/>
      <c r="J15" s="19">
        <f t="shared" si="1"/>
        <v>138.16</v>
      </c>
      <c r="K15" s="2"/>
      <c r="L15" s="19">
        <f t="shared" si="2"/>
        <v>4.6399999999999997</v>
      </c>
      <c r="M15" s="2"/>
      <c r="N15" s="2">
        <f t="shared" si="3"/>
        <v>7798355</v>
      </c>
      <c r="O15" s="2"/>
      <c r="P15" s="18" t="s">
        <v>92</v>
      </c>
      <c r="R15" s="17">
        <f t="shared" si="4"/>
        <v>0.7</v>
      </c>
      <c r="T15" s="15">
        <f t="shared" si="5"/>
        <v>5458849</v>
      </c>
      <c r="U15" s="15"/>
      <c r="V15" s="15">
        <v>5654141</v>
      </c>
      <c r="X15" s="15">
        <f t="shared" si="8"/>
        <v>5654141</v>
      </c>
      <c r="Z15" s="15">
        <f t="shared" si="9"/>
        <v>0</v>
      </c>
      <c r="AB15" s="15">
        <f t="shared" si="6"/>
        <v>5458849</v>
      </c>
      <c r="AD15" s="15">
        <v>10950</v>
      </c>
      <c r="AF15" s="2">
        <f t="shared" si="7"/>
        <v>-5643191</v>
      </c>
    </row>
    <row r="16" spans="1:33" x14ac:dyDescent="0.2">
      <c r="A16" s="1" t="s">
        <v>52</v>
      </c>
      <c r="C16" s="20">
        <v>716127.61</v>
      </c>
      <c r="D16" s="2">
        <f t="shared" si="0"/>
        <v>716128</v>
      </c>
      <c r="E16" s="2"/>
      <c r="F16" s="2">
        <v>227139</v>
      </c>
      <c r="G16" s="2"/>
      <c r="H16" s="19">
        <v>1400</v>
      </c>
      <c r="I16" s="2"/>
      <c r="J16" s="19">
        <f t="shared" si="1"/>
        <v>162.24</v>
      </c>
      <c r="K16" s="2"/>
      <c r="L16" s="19">
        <f t="shared" si="2"/>
        <v>3.15</v>
      </c>
      <c r="M16" s="2"/>
      <c r="N16" s="2">
        <f t="shared" si="3"/>
        <v>880452</v>
      </c>
      <c r="O16" s="2"/>
      <c r="P16" s="18" t="s">
        <v>101</v>
      </c>
      <c r="R16" s="17">
        <f t="shared" si="4"/>
        <v>0.7</v>
      </c>
      <c r="T16" s="15">
        <f t="shared" si="5"/>
        <v>616316</v>
      </c>
      <c r="U16" s="15"/>
      <c r="V16" s="15">
        <v>656946</v>
      </c>
      <c r="X16" s="15">
        <f t="shared" si="8"/>
        <v>656946</v>
      </c>
      <c r="Z16" s="15">
        <f t="shared" si="9"/>
        <v>0</v>
      </c>
      <c r="AB16" s="15">
        <f t="shared" si="6"/>
        <v>616316</v>
      </c>
      <c r="AD16" s="15">
        <v>128088</v>
      </c>
      <c r="AF16" s="2">
        <f t="shared" si="7"/>
        <v>-528858</v>
      </c>
    </row>
    <row r="17" spans="1:33" x14ac:dyDescent="0.2">
      <c r="A17" s="1" t="s">
        <v>51</v>
      </c>
      <c r="C17" s="20">
        <v>1001896.8399999999</v>
      </c>
      <c r="D17" s="2">
        <f t="shared" si="0"/>
        <v>1001897</v>
      </c>
      <c r="E17" s="2"/>
      <c r="F17" s="2">
        <v>303638</v>
      </c>
      <c r="G17" s="2"/>
      <c r="H17" s="19">
        <v>1859</v>
      </c>
      <c r="I17" s="2"/>
      <c r="J17" s="19">
        <f t="shared" si="1"/>
        <v>163.33000000000001</v>
      </c>
      <c r="K17" s="2"/>
      <c r="L17" s="19">
        <f t="shared" si="2"/>
        <v>3.3</v>
      </c>
      <c r="M17" s="2"/>
      <c r="N17" s="2">
        <f t="shared" si="3"/>
        <v>1169114</v>
      </c>
      <c r="O17" s="2"/>
      <c r="P17" s="18" t="s">
        <v>98</v>
      </c>
      <c r="R17" s="17">
        <f t="shared" si="4"/>
        <v>0.7</v>
      </c>
      <c r="T17" s="15">
        <f t="shared" si="5"/>
        <v>818380</v>
      </c>
      <c r="U17" s="15"/>
      <c r="V17" s="15">
        <v>847658</v>
      </c>
      <c r="X17" s="15">
        <f t="shared" si="8"/>
        <v>847658</v>
      </c>
      <c r="Z17" s="15">
        <f t="shared" si="9"/>
        <v>0</v>
      </c>
      <c r="AB17" s="15">
        <f t="shared" si="6"/>
        <v>818380</v>
      </c>
      <c r="AD17" s="15">
        <v>111114</v>
      </c>
      <c r="AF17" s="2">
        <f t="shared" si="7"/>
        <v>-736544</v>
      </c>
    </row>
    <row r="18" spans="1:33" x14ac:dyDescent="0.2">
      <c r="A18" s="1" t="s">
        <v>50</v>
      </c>
      <c r="C18" s="20">
        <v>963025.97000000009</v>
      </c>
      <c r="D18" s="2">
        <f t="shared" si="0"/>
        <v>963026</v>
      </c>
      <c r="E18" s="2"/>
      <c r="F18" s="2">
        <v>206049</v>
      </c>
      <c r="G18" s="2"/>
      <c r="H18" s="19">
        <v>1400</v>
      </c>
      <c r="I18" s="2"/>
      <c r="J18" s="19">
        <f t="shared" si="1"/>
        <v>147.18</v>
      </c>
      <c r="K18" s="2"/>
      <c r="L18" s="19">
        <f t="shared" si="2"/>
        <v>4.67</v>
      </c>
      <c r="M18" s="2"/>
      <c r="N18" s="2">
        <f t="shared" si="3"/>
        <v>880452</v>
      </c>
      <c r="O18" s="2"/>
      <c r="P18" s="18" t="s">
        <v>101</v>
      </c>
      <c r="R18" s="17">
        <f t="shared" si="4"/>
        <v>0.7</v>
      </c>
      <c r="T18" s="15">
        <f t="shared" si="5"/>
        <v>616316</v>
      </c>
      <c r="U18" s="15"/>
      <c r="V18" s="15">
        <v>631298</v>
      </c>
      <c r="X18" s="15">
        <f t="shared" si="8"/>
        <v>631298</v>
      </c>
      <c r="Z18" s="15">
        <f t="shared" si="9"/>
        <v>0</v>
      </c>
      <c r="AB18" s="15">
        <f t="shared" si="6"/>
        <v>616316</v>
      </c>
      <c r="AD18" s="15">
        <v>131998</v>
      </c>
      <c r="AF18" s="2">
        <f t="shared" si="7"/>
        <v>-499300</v>
      </c>
    </row>
    <row r="19" spans="1:33" s="21" customFormat="1" x14ac:dyDescent="0.2">
      <c r="A19" s="1" t="s">
        <v>49</v>
      </c>
      <c r="B19" s="1"/>
      <c r="C19" s="20">
        <v>3757957.4200000004</v>
      </c>
      <c r="D19" s="2">
        <f t="shared" si="0"/>
        <v>3757957</v>
      </c>
      <c r="E19" s="2"/>
      <c r="F19" s="2">
        <v>714970</v>
      </c>
      <c r="G19" s="2"/>
      <c r="H19" s="19">
        <v>6143</v>
      </c>
      <c r="I19" s="2"/>
      <c r="J19" s="19">
        <f t="shared" si="1"/>
        <v>116.39</v>
      </c>
      <c r="K19" s="2"/>
      <c r="L19" s="19">
        <f t="shared" si="2"/>
        <v>5.26</v>
      </c>
      <c r="M19" s="2"/>
      <c r="N19" s="2">
        <f t="shared" si="3"/>
        <v>3863296</v>
      </c>
      <c r="O19" s="2"/>
      <c r="P19" s="18" t="s">
        <v>98</v>
      </c>
      <c r="Q19" s="1"/>
      <c r="R19" s="17">
        <f t="shared" si="4"/>
        <v>0.7</v>
      </c>
      <c r="S19" s="1"/>
      <c r="T19" s="15">
        <f t="shared" si="5"/>
        <v>2704307</v>
      </c>
      <c r="U19" s="15"/>
      <c r="V19" s="15">
        <v>2801055</v>
      </c>
      <c r="W19" s="1"/>
      <c r="X19" s="15">
        <f t="shared" si="8"/>
        <v>2801055</v>
      </c>
      <c r="Y19" s="1"/>
      <c r="Z19" s="15">
        <f t="shared" si="9"/>
        <v>0</v>
      </c>
      <c r="AA19" s="1"/>
      <c r="AB19" s="15">
        <f t="shared" si="6"/>
        <v>2704307</v>
      </c>
      <c r="AC19" s="1"/>
      <c r="AD19" s="15">
        <v>397290</v>
      </c>
      <c r="AE19" s="1"/>
      <c r="AF19" s="2">
        <f t="shared" si="7"/>
        <v>-2403765</v>
      </c>
      <c r="AG19" s="1"/>
    </row>
    <row r="20" spans="1:33" ht="18" customHeight="1" x14ac:dyDescent="0.2">
      <c r="A20" s="1" t="s">
        <v>48</v>
      </c>
      <c r="C20" s="20">
        <v>916616.2100000002</v>
      </c>
      <c r="D20" s="2">
        <f t="shared" si="0"/>
        <v>916616</v>
      </c>
      <c r="E20" s="2"/>
      <c r="F20" s="2">
        <v>137788</v>
      </c>
      <c r="G20" s="2"/>
      <c r="H20" s="19">
        <v>1405.1</v>
      </c>
      <c r="I20" s="2"/>
      <c r="J20" s="19">
        <f t="shared" si="1"/>
        <v>98.06</v>
      </c>
      <c r="K20" s="2"/>
      <c r="L20" s="19">
        <f t="shared" si="2"/>
        <v>6.65</v>
      </c>
      <c r="M20" s="2"/>
      <c r="N20" s="2">
        <f t="shared" si="3"/>
        <v>883659</v>
      </c>
      <c r="O20" s="2"/>
      <c r="P20" s="18" t="s">
        <v>101</v>
      </c>
      <c r="R20" s="17">
        <f t="shared" si="4"/>
        <v>0.7</v>
      </c>
      <c r="T20" s="15">
        <f t="shared" si="5"/>
        <v>618561</v>
      </c>
      <c r="U20" s="15"/>
      <c r="V20" s="15">
        <v>622109</v>
      </c>
      <c r="X20" s="15">
        <f t="shared" si="8"/>
        <v>618561</v>
      </c>
      <c r="Z20" s="15">
        <f t="shared" si="9"/>
        <v>-3548</v>
      </c>
      <c r="AB20" s="15">
        <f t="shared" si="6"/>
        <v>618561</v>
      </c>
      <c r="AD20" s="15">
        <v>144165</v>
      </c>
      <c r="AF20" s="2">
        <f t="shared" si="7"/>
        <v>-474396</v>
      </c>
    </row>
    <row r="21" spans="1:33" s="21" customFormat="1" x14ac:dyDescent="0.2">
      <c r="A21" s="1" t="s">
        <v>47</v>
      </c>
      <c r="B21" s="1"/>
      <c r="C21" s="20">
        <v>662754.5199999999</v>
      </c>
      <c r="D21" s="2">
        <f t="shared" si="0"/>
        <v>662755</v>
      </c>
      <c r="E21" s="2"/>
      <c r="F21" s="2">
        <v>309209</v>
      </c>
      <c r="G21" s="2"/>
      <c r="H21" s="19">
        <v>1636.69</v>
      </c>
      <c r="I21" s="2"/>
      <c r="J21" s="19">
        <f t="shared" si="1"/>
        <v>188.92</v>
      </c>
      <c r="K21" s="2"/>
      <c r="L21" s="19">
        <f t="shared" si="2"/>
        <v>2.14</v>
      </c>
      <c r="M21" s="2"/>
      <c r="N21" s="2">
        <f t="shared" si="3"/>
        <v>1029305</v>
      </c>
      <c r="O21" s="2"/>
      <c r="P21" s="18" t="s">
        <v>101</v>
      </c>
      <c r="Q21" s="1"/>
      <c r="R21" s="17">
        <f t="shared" si="4"/>
        <v>0.7</v>
      </c>
      <c r="S21" s="1"/>
      <c r="T21" s="15">
        <f t="shared" si="5"/>
        <v>720514</v>
      </c>
      <c r="U21" s="15"/>
      <c r="V21" s="15">
        <v>774104</v>
      </c>
      <c r="W21" s="1"/>
      <c r="X21" s="15">
        <f t="shared" si="8"/>
        <v>774104</v>
      </c>
      <c r="Y21" s="1"/>
      <c r="Z21" s="15">
        <f t="shared" si="9"/>
        <v>0</v>
      </c>
      <c r="AA21" s="1"/>
      <c r="AB21" s="15">
        <f t="shared" si="6"/>
        <v>720514</v>
      </c>
      <c r="AC21" s="1"/>
      <c r="AD21" s="15">
        <v>141067</v>
      </c>
      <c r="AE21" s="1"/>
      <c r="AF21" s="2">
        <f t="shared" si="7"/>
        <v>-633037</v>
      </c>
      <c r="AG21" s="1"/>
    </row>
    <row r="22" spans="1:33" x14ac:dyDescent="0.2">
      <c r="A22" s="1" t="s">
        <v>46</v>
      </c>
      <c r="C22" s="20">
        <v>3370500.1899999995</v>
      </c>
      <c r="D22" s="2">
        <f t="shared" si="0"/>
        <v>3370500</v>
      </c>
      <c r="E22" s="2"/>
      <c r="F22" s="2">
        <v>870119</v>
      </c>
      <c r="G22" s="2"/>
      <c r="H22" s="19">
        <v>4808.12</v>
      </c>
      <c r="I22" s="2"/>
      <c r="J22" s="19">
        <f t="shared" si="1"/>
        <v>180.97</v>
      </c>
      <c r="K22" s="2"/>
      <c r="L22" s="19">
        <f t="shared" si="2"/>
        <v>3.87</v>
      </c>
      <c r="M22" s="2"/>
      <c r="N22" s="2">
        <f t="shared" si="3"/>
        <v>3023798</v>
      </c>
      <c r="O22" s="2"/>
      <c r="P22" s="18" t="s">
        <v>101</v>
      </c>
      <c r="R22" s="17">
        <f t="shared" si="4"/>
        <v>0.7</v>
      </c>
      <c r="T22" s="15">
        <f t="shared" si="5"/>
        <v>2116659</v>
      </c>
      <c r="U22" s="15"/>
      <c r="V22" s="15">
        <v>2192383</v>
      </c>
      <c r="X22" s="15">
        <f t="shared" si="8"/>
        <v>2192383</v>
      </c>
      <c r="Z22" s="15">
        <f t="shared" si="9"/>
        <v>0</v>
      </c>
      <c r="AB22" s="15">
        <f t="shared" si="6"/>
        <v>2116659</v>
      </c>
      <c r="AD22" s="15">
        <v>477513</v>
      </c>
      <c r="AF22" s="2">
        <f t="shared" si="7"/>
        <v>-1714870</v>
      </c>
    </row>
    <row r="23" spans="1:33" s="21" customFormat="1" x14ac:dyDescent="0.2">
      <c r="A23" s="1" t="s">
        <v>45</v>
      </c>
      <c r="B23" s="1"/>
      <c r="C23" s="20">
        <v>1928913.9700000002</v>
      </c>
      <c r="D23" s="2">
        <f t="shared" si="0"/>
        <v>1928914</v>
      </c>
      <c r="E23" s="2"/>
      <c r="F23" s="2">
        <v>417314</v>
      </c>
      <c r="G23" s="2"/>
      <c r="H23" s="19">
        <v>2992.04</v>
      </c>
      <c r="I23" s="2"/>
      <c r="J23" s="19">
        <f t="shared" si="1"/>
        <v>139.47</v>
      </c>
      <c r="K23" s="2"/>
      <c r="L23" s="19">
        <f t="shared" si="2"/>
        <v>4.62</v>
      </c>
      <c r="M23" s="2"/>
      <c r="N23" s="2">
        <f t="shared" si="3"/>
        <v>1881676</v>
      </c>
      <c r="O23" s="2"/>
      <c r="P23" s="18" t="s">
        <v>101</v>
      </c>
      <c r="Q23" s="1"/>
      <c r="R23" s="17">
        <f t="shared" si="4"/>
        <v>0.7</v>
      </c>
      <c r="S23" s="1"/>
      <c r="T23" s="15">
        <f t="shared" si="5"/>
        <v>1317173</v>
      </c>
      <c r="U23" s="15"/>
      <c r="V23" s="15">
        <v>1364296</v>
      </c>
      <c r="W23" s="1"/>
      <c r="X23" s="15">
        <f t="shared" si="8"/>
        <v>1364296</v>
      </c>
      <c r="Y23" s="1"/>
      <c r="Z23" s="15">
        <f t="shared" si="9"/>
        <v>0</v>
      </c>
      <c r="AA23" s="1"/>
      <c r="AB23" s="15">
        <f t="shared" si="6"/>
        <v>1317173</v>
      </c>
      <c r="AC23" s="1"/>
      <c r="AD23" s="15">
        <v>192065</v>
      </c>
      <c r="AE23" s="1"/>
      <c r="AF23" s="2">
        <f t="shared" si="7"/>
        <v>-1172231</v>
      </c>
      <c r="AG23" s="1"/>
    </row>
    <row r="24" spans="1:33" x14ac:dyDescent="0.2">
      <c r="A24" s="1" t="s">
        <v>44</v>
      </c>
      <c r="C24" s="20">
        <v>2625125.2999999998</v>
      </c>
      <c r="D24" s="2">
        <f t="shared" si="0"/>
        <v>2625125</v>
      </c>
      <c r="E24" s="2"/>
      <c r="F24" s="2">
        <v>727025</v>
      </c>
      <c r="G24" s="2"/>
      <c r="H24" s="19">
        <v>3989.5</v>
      </c>
      <c r="I24" s="2"/>
      <c r="J24" s="19">
        <f t="shared" si="1"/>
        <v>182.23</v>
      </c>
      <c r="K24" s="2"/>
      <c r="L24" s="19">
        <f t="shared" si="2"/>
        <v>3.61</v>
      </c>
      <c r="M24" s="2"/>
      <c r="N24" s="2">
        <f t="shared" si="3"/>
        <v>2508973</v>
      </c>
      <c r="O24" s="2"/>
      <c r="P24" s="18" t="s">
        <v>92</v>
      </c>
      <c r="R24" s="17">
        <f t="shared" si="4"/>
        <v>0.7</v>
      </c>
      <c r="T24" s="15">
        <f t="shared" si="5"/>
        <v>1756281</v>
      </c>
      <c r="U24" s="15"/>
      <c r="V24" s="15">
        <v>1819113</v>
      </c>
      <c r="X24" s="15">
        <f t="shared" si="8"/>
        <v>1819113</v>
      </c>
      <c r="Z24" s="15">
        <f t="shared" si="9"/>
        <v>0</v>
      </c>
      <c r="AB24" s="15">
        <f t="shared" si="6"/>
        <v>1756281</v>
      </c>
      <c r="AD24" s="15">
        <v>-6943</v>
      </c>
      <c r="AF24" s="2">
        <f t="shared" si="7"/>
        <v>-1826056</v>
      </c>
    </row>
    <row r="25" spans="1:33" ht="18" customHeight="1" x14ac:dyDescent="0.2">
      <c r="A25" s="1" t="s">
        <v>43</v>
      </c>
      <c r="C25" s="20">
        <v>1080067.1100000001</v>
      </c>
      <c r="D25" s="2">
        <f t="shared" si="0"/>
        <v>1080067</v>
      </c>
      <c r="E25" s="2"/>
      <c r="F25" s="2">
        <v>370210</v>
      </c>
      <c r="G25" s="2"/>
      <c r="H25" s="19">
        <v>2332.54</v>
      </c>
      <c r="I25" s="2"/>
      <c r="J25" s="19">
        <f t="shared" si="1"/>
        <v>158.72</v>
      </c>
      <c r="K25" s="2"/>
      <c r="L25" s="19">
        <f t="shared" si="2"/>
        <v>2.92</v>
      </c>
      <c r="M25" s="2"/>
      <c r="N25" s="2">
        <f t="shared" si="3"/>
        <v>1466920</v>
      </c>
      <c r="O25" s="2"/>
      <c r="P25" s="18" t="s">
        <v>101</v>
      </c>
      <c r="R25" s="17">
        <f t="shared" si="4"/>
        <v>0.7</v>
      </c>
      <c r="T25" s="15">
        <f t="shared" si="5"/>
        <v>1026844</v>
      </c>
      <c r="U25" s="15"/>
      <c r="V25" s="15">
        <v>1047393</v>
      </c>
      <c r="X25" s="15">
        <f t="shared" si="8"/>
        <v>1047393</v>
      </c>
      <c r="Z25" s="15">
        <f t="shared" si="9"/>
        <v>0</v>
      </c>
      <c r="AB25" s="15">
        <f t="shared" si="6"/>
        <v>1026844</v>
      </c>
      <c r="AD25" s="15">
        <v>227494</v>
      </c>
      <c r="AF25" s="2">
        <f t="shared" si="7"/>
        <v>-819899</v>
      </c>
    </row>
    <row r="26" spans="1:33" s="21" customFormat="1" x14ac:dyDescent="0.2">
      <c r="A26" s="1" t="s">
        <v>42</v>
      </c>
      <c r="B26" s="1"/>
      <c r="C26" s="20">
        <v>6203116.5099999988</v>
      </c>
      <c r="D26" s="2">
        <f t="shared" si="0"/>
        <v>6203117</v>
      </c>
      <c r="E26" s="2"/>
      <c r="F26" s="2">
        <v>1716509</v>
      </c>
      <c r="G26" s="2"/>
      <c r="H26" s="19">
        <v>10728.800000000001</v>
      </c>
      <c r="I26" s="2"/>
      <c r="J26" s="19">
        <f t="shared" si="1"/>
        <v>159.99</v>
      </c>
      <c r="K26" s="2"/>
      <c r="L26" s="19">
        <f t="shared" si="2"/>
        <v>3.61</v>
      </c>
      <c r="M26" s="2"/>
      <c r="N26" s="2">
        <f t="shared" si="3"/>
        <v>6747278</v>
      </c>
      <c r="O26" s="2"/>
      <c r="P26" s="18" t="s">
        <v>92</v>
      </c>
      <c r="Q26" s="1"/>
      <c r="R26" s="17">
        <f t="shared" si="4"/>
        <v>0.7</v>
      </c>
      <c r="S26" s="1"/>
      <c r="T26" s="15">
        <f t="shared" si="5"/>
        <v>4723095</v>
      </c>
      <c r="U26" s="15"/>
      <c r="V26" s="15">
        <v>4903009</v>
      </c>
      <c r="W26" s="1"/>
      <c r="X26" s="15">
        <f t="shared" si="8"/>
        <v>4903009</v>
      </c>
      <c r="Y26" s="1"/>
      <c r="Z26" s="15">
        <f t="shared" si="9"/>
        <v>0</v>
      </c>
      <c r="AA26" s="1"/>
      <c r="AB26" s="15">
        <f t="shared" si="6"/>
        <v>4723095</v>
      </c>
      <c r="AC26" s="1"/>
      <c r="AD26" s="15">
        <v>-10253</v>
      </c>
      <c r="AE26" s="1"/>
      <c r="AF26" s="2">
        <f t="shared" si="7"/>
        <v>-4913262</v>
      </c>
      <c r="AG26" s="1"/>
    </row>
    <row r="27" spans="1:33" x14ac:dyDescent="0.2">
      <c r="A27" s="1" t="s">
        <v>41</v>
      </c>
      <c r="C27" s="20">
        <v>3116126.7999999984</v>
      </c>
      <c r="D27" s="2">
        <f t="shared" si="0"/>
        <v>3116127</v>
      </c>
      <c r="E27" s="2"/>
      <c r="F27" s="2">
        <v>583966</v>
      </c>
      <c r="G27" s="2"/>
      <c r="H27" s="19">
        <v>4573.6499999999996</v>
      </c>
      <c r="I27" s="2"/>
      <c r="J27" s="19">
        <f t="shared" si="1"/>
        <v>127.68</v>
      </c>
      <c r="K27" s="2"/>
      <c r="L27" s="19">
        <f t="shared" si="2"/>
        <v>5.34</v>
      </c>
      <c r="M27" s="2"/>
      <c r="N27" s="2">
        <f t="shared" si="3"/>
        <v>2876341</v>
      </c>
      <c r="O27" s="2"/>
      <c r="P27" s="18" t="s">
        <v>98</v>
      </c>
      <c r="R27" s="17">
        <f t="shared" si="4"/>
        <v>0.7</v>
      </c>
      <c r="T27" s="15">
        <f t="shared" si="5"/>
        <v>2013439</v>
      </c>
      <c r="U27" s="15"/>
      <c r="V27" s="15">
        <v>2109181</v>
      </c>
      <c r="X27" s="15">
        <f t="shared" si="8"/>
        <v>2109181</v>
      </c>
      <c r="Z27" s="15">
        <f t="shared" si="9"/>
        <v>0</v>
      </c>
      <c r="AB27" s="15">
        <f t="shared" si="6"/>
        <v>2013439</v>
      </c>
      <c r="AD27" s="15">
        <v>141470</v>
      </c>
      <c r="AF27" s="2">
        <f t="shared" si="7"/>
        <v>-1967711</v>
      </c>
    </row>
    <row r="28" spans="1:33" x14ac:dyDescent="0.2">
      <c r="A28" s="1" t="s">
        <v>40</v>
      </c>
      <c r="C28" s="20">
        <v>6343025.1199999992</v>
      </c>
      <c r="D28" s="2">
        <f t="shared" si="0"/>
        <v>6343025</v>
      </c>
      <c r="E28" s="2"/>
      <c r="F28" s="2">
        <v>1102743</v>
      </c>
      <c r="G28" s="2"/>
      <c r="H28" s="19">
        <v>9017.0400000000009</v>
      </c>
      <c r="I28" s="2"/>
      <c r="J28" s="19">
        <f t="shared" si="1"/>
        <v>122.3</v>
      </c>
      <c r="K28" s="2"/>
      <c r="L28" s="19">
        <f t="shared" si="2"/>
        <v>5.75</v>
      </c>
      <c r="M28" s="2"/>
      <c r="N28" s="2">
        <f t="shared" si="3"/>
        <v>5670762</v>
      </c>
      <c r="O28" s="2"/>
      <c r="P28" s="18" t="s">
        <v>92</v>
      </c>
      <c r="R28" s="17">
        <f t="shared" si="4"/>
        <v>0.7</v>
      </c>
      <c r="T28" s="15">
        <f t="shared" si="5"/>
        <v>3969533</v>
      </c>
      <c r="U28" s="15"/>
      <c r="V28" s="15">
        <v>4081452</v>
      </c>
      <c r="X28" s="15">
        <f t="shared" si="8"/>
        <v>4081452</v>
      </c>
      <c r="Z28" s="15">
        <f t="shared" si="9"/>
        <v>0</v>
      </c>
      <c r="AB28" s="15">
        <f t="shared" si="6"/>
        <v>3969533</v>
      </c>
      <c r="AD28" s="15">
        <v>959</v>
      </c>
      <c r="AF28" s="2">
        <f t="shared" si="7"/>
        <v>-4080493</v>
      </c>
    </row>
    <row r="29" spans="1:33" x14ac:dyDescent="0.2">
      <c r="A29" s="1" t="s">
        <v>39</v>
      </c>
      <c r="C29" s="20">
        <v>16042704.879999999</v>
      </c>
      <c r="D29" s="2">
        <f t="shared" si="0"/>
        <v>16042705</v>
      </c>
      <c r="E29" s="2"/>
      <c r="F29" s="2">
        <v>3974389</v>
      </c>
      <c r="G29" s="2"/>
      <c r="H29" s="19">
        <v>25676.63</v>
      </c>
      <c r="I29" s="2"/>
      <c r="J29" s="19">
        <f t="shared" si="1"/>
        <v>154.79</v>
      </c>
      <c r="K29" s="2"/>
      <c r="L29" s="19">
        <f t="shared" si="2"/>
        <v>4.04</v>
      </c>
      <c r="M29" s="2"/>
      <c r="N29" s="2">
        <f t="shared" si="3"/>
        <v>16147879</v>
      </c>
      <c r="O29" s="2"/>
      <c r="P29" s="18" t="s">
        <v>92</v>
      </c>
      <c r="R29" s="17">
        <f t="shared" si="4"/>
        <v>0.7</v>
      </c>
      <c r="T29" s="15">
        <f t="shared" si="5"/>
        <v>11303515</v>
      </c>
      <c r="U29" s="15"/>
      <c r="V29" s="15">
        <v>11707904</v>
      </c>
      <c r="X29" s="15">
        <f t="shared" si="8"/>
        <v>11707904</v>
      </c>
      <c r="Z29" s="15">
        <f t="shared" si="9"/>
        <v>0</v>
      </c>
      <c r="AB29" s="15">
        <f t="shared" si="6"/>
        <v>11303515</v>
      </c>
      <c r="AD29" s="15">
        <v>-75174</v>
      </c>
      <c r="AF29" s="2">
        <f t="shared" si="7"/>
        <v>-11783078</v>
      </c>
    </row>
    <row r="30" spans="1:33" ht="18" customHeight="1" x14ac:dyDescent="0.2">
      <c r="A30" s="1" t="s">
        <v>38</v>
      </c>
      <c r="C30" s="20">
        <v>1597250.5100000002</v>
      </c>
      <c r="D30" s="2">
        <f t="shared" si="0"/>
        <v>1597251</v>
      </c>
      <c r="E30" s="2"/>
      <c r="F30" s="2">
        <v>399552</v>
      </c>
      <c r="G30" s="2"/>
      <c r="H30" s="19">
        <v>2551.0100000000002</v>
      </c>
      <c r="I30" s="2"/>
      <c r="J30" s="19">
        <f t="shared" si="1"/>
        <v>156.63</v>
      </c>
      <c r="K30" s="2"/>
      <c r="L30" s="19">
        <f t="shared" si="2"/>
        <v>4</v>
      </c>
      <c r="M30" s="2"/>
      <c r="N30" s="2">
        <f t="shared" si="3"/>
        <v>1604315</v>
      </c>
      <c r="O30" s="2"/>
      <c r="P30" s="18" t="s">
        <v>98</v>
      </c>
      <c r="R30" s="17">
        <f t="shared" si="4"/>
        <v>0.7</v>
      </c>
      <c r="T30" s="15">
        <f t="shared" si="5"/>
        <v>1123021</v>
      </c>
      <c r="U30" s="15"/>
      <c r="V30" s="15">
        <v>1144046</v>
      </c>
      <c r="X30" s="15">
        <f t="shared" si="8"/>
        <v>1144046</v>
      </c>
      <c r="Z30" s="15">
        <f t="shared" si="9"/>
        <v>0</v>
      </c>
      <c r="AB30" s="15">
        <f t="shared" si="6"/>
        <v>1123021</v>
      </c>
      <c r="AD30" s="15">
        <v>161010</v>
      </c>
      <c r="AF30" s="2">
        <f t="shared" si="7"/>
        <v>-983036</v>
      </c>
    </row>
    <row r="31" spans="1:33" s="21" customFormat="1" x14ac:dyDescent="0.2">
      <c r="A31" s="1" t="s">
        <v>37</v>
      </c>
      <c r="B31" s="1"/>
      <c r="C31" s="20">
        <v>1807375.42</v>
      </c>
      <c r="D31" s="2">
        <f t="shared" si="0"/>
        <v>1807375</v>
      </c>
      <c r="E31" s="2"/>
      <c r="F31" s="2">
        <v>536538</v>
      </c>
      <c r="G31" s="2"/>
      <c r="H31" s="19">
        <v>3382.66</v>
      </c>
      <c r="I31" s="2"/>
      <c r="J31" s="19">
        <f t="shared" si="1"/>
        <v>158.61000000000001</v>
      </c>
      <c r="K31" s="2"/>
      <c r="L31" s="19">
        <f t="shared" si="2"/>
        <v>3.37</v>
      </c>
      <c r="M31" s="2"/>
      <c r="N31" s="2">
        <f t="shared" si="3"/>
        <v>2127335</v>
      </c>
      <c r="O31" s="2"/>
      <c r="P31" s="18" t="s">
        <v>98</v>
      </c>
      <c r="Q31" s="1"/>
      <c r="R31" s="17">
        <f t="shared" si="4"/>
        <v>0.7</v>
      </c>
      <c r="S31" s="1"/>
      <c r="T31" s="15">
        <f t="shared" si="5"/>
        <v>1489135</v>
      </c>
      <c r="U31" s="15"/>
      <c r="V31" s="15">
        <v>1542409</v>
      </c>
      <c r="W31" s="1"/>
      <c r="X31" s="15">
        <f t="shared" si="8"/>
        <v>1542409</v>
      </c>
      <c r="Y31" s="1"/>
      <c r="Z31" s="15">
        <f t="shared" si="9"/>
        <v>0</v>
      </c>
      <c r="AA31" s="1"/>
      <c r="AB31" s="15">
        <f t="shared" si="6"/>
        <v>1489135</v>
      </c>
      <c r="AC31" s="1"/>
      <c r="AD31" s="15">
        <v>228645</v>
      </c>
      <c r="AE31" s="1"/>
      <c r="AF31" s="2">
        <f t="shared" si="7"/>
        <v>-1313764</v>
      </c>
      <c r="AG31" s="1"/>
    </row>
    <row r="32" spans="1:33" s="21" customFormat="1" x14ac:dyDescent="0.2">
      <c r="A32" s="1" t="s">
        <v>36</v>
      </c>
      <c r="B32" s="1"/>
      <c r="C32" s="20">
        <v>3945387.9999999991</v>
      </c>
      <c r="D32" s="2">
        <f t="shared" si="0"/>
        <v>3945388</v>
      </c>
      <c r="E32" s="2"/>
      <c r="F32" s="2">
        <v>864728</v>
      </c>
      <c r="G32" s="2"/>
      <c r="H32" s="19">
        <v>5567.01</v>
      </c>
      <c r="I32" s="2"/>
      <c r="J32" s="19">
        <f t="shared" si="1"/>
        <v>155.33000000000001</v>
      </c>
      <c r="K32" s="2"/>
      <c r="L32" s="19">
        <f t="shared" si="2"/>
        <v>4.5599999999999996</v>
      </c>
      <c r="M32" s="2"/>
      <c r="N32" s="2">
        <f t="shared" si="3"/>
        <v>3501059</v>
      </c>
      <c r="O32" s="2"/>
      <c r="P32" s="18" t="s">
        <v>95</v>
      </c>
      <c r="Q32" s="1"/>
      <c r="R32" s="17">
        <f t="shared" si="4"/>
        <v>0.7</v>
      </c>
      <c r="S32" s="1"/>
      <c r="T32" s="15">
        <f t="shared" si="5"/>
        <v>2450741</v>
      </c>
      <c r="U32" s="15"/>
      <c r="V32" s="15">
        <v>2538418</v>
      </c>
      <c r="W32" s="1"/>
      <c r="X32" s="15">
        <f t="shared" si="8"/>
        <v>2538418</v>
      </c>
      <c r="Y32" s="1"/>
      <c r="Z32" s="15">
        <f t="shared" si="9"/>
        <v>0</v>
      </c>
      <c r="AA32" s="1"/>
      <c r="AB32" s="15">
        <f t="shared" si="6"/>
        <v>2450741</v>
      </c>
      <c r="AC32" s="1"/>
      <c r="AD32" s="15">
        <v>188146</v>
      </c>
      <c r="AE32" s="1"/>
      <c r="AF32" s="2">
        <f t="shared" si="7"/>
        <v>-2350272</v>
      </c>
      <c r="AG32" s="1"/>
    </row>
    <row r="33" spans="1:33" s="21" customFormat="1" x14ac:dyDescent="0.2">
      <c r="A33" s="1" t="s">
        <v>35</v>
      </c>
      <c r="B33" s="1"/>
      <c r="C33" s="20">
        <v>5542852.2499999991</v>
      </c>
      <c r="D33" s="2">
        <f t="shared" si="0"/>
        <v>5542852</v>
      </c>
      <c r="E33" s="2"/>
      <c r="F33" s="2">
        <v>1301358</v>
      </c>
      <c r="G33" s="2"/>
      <c r="H33" s="19">
        <v>7838.08</v>
      </c>
      <c r="I33" s="2"/>
      <c r="J33" s="19">
        <f t="shared" si="1"/>
        <v>166.03</v>
      </c>
      <c r="K33" s="2"/>
      <c r="L33" s="19">
        <f t="shared" si="2"/>
        <v>4.26</v>
      </c>
      <c r="M33" s="2"/>
      <c r="N33" s="2">
        <f t="shared" si="3"/>
        <v>4929321</v>
      </c>
      <c r="O33" s="2"/>
      <c r="P33" s="18" t="s">
        <v>92</v>
      </c>
      <c r="Q33" s="1"/>
      <c r="R33" s="17">
        <f t="shared" si="4"/>
        <v>0.7</v>
      </c>
      <c r="S33" s="1"/>
      <c r="T33" s="15">
        <f t="shared" si="5"/>
        <v>3450525</v>
      </c>
      <c r="U33" s="15"/>
      <c r="V33" s="15">
        <v>3573969</v>
      </c>
      <c r="W33" s="1"/>
      <c r="X33" s="15">
        <f t="shared" si="8"/>
        <v>3573969</v>
      </c>
      <c r="Y33" s="1"/>
      <c r="Z33" s="15">
        <f t="shared" si="9"/>
        <v>0</v>
      </c>
      <c r="AA33" s="1"/>
      <c r="AB33" s="15">
        <f t="shared" si="6"/>
        <v>3450525</v>
      </c>
      <c r="AC33" s="1"/>
      <c r="AD33" s="15">
        <v>-37395</v>
      </c>
      <c r="AE33" s="1"/>
      <c r="AF33" s="2">
        <f t="shared" si="7"/>
        <v>-3611364</v>
      </c>
      <c r="AG33" s="1"/>
    </row>
    <row r="34" spans="1:33" s="21" customFormat="1" x14ac:dyDescent="0.2">
      <c r="A34" s="1" t="s">
        <v>34</v>
      </c>
      <c r="B34" s="1"/>
      <c r="C34" s="20">
        <v>2901210.8800000004</v>
      </c>
      <c r="D34" s="2">
        <f t="shared" si="0"/>
        <v>2901211</v>
      </c>
      <c r="E34" s="2"/>
      <c r="F34" s="2">
        <v>699984</v>
      </c>
      <c r="G34" s="2"/>
      <c r="H34" s="19">
        <v>4597.13</v>
      </c>
      <c r="I34" s="2"/>
      <c r="J34" s="19">
        <f t="shared" si="1"/>
        <v>152.27000000000001</v>
      </c>
      <c r="K34" s="2"/>
      <c r="L34" s="19">
        <f t="shared" si="2"/>
        <v>4.1399999999999997</v>
      </c>
      <c r="M34" s="2"/>
      <c r="N34" s="2">
        <f t="shared" si="3"/>
        <v>2891107</v>
      </c>
      <c r="O34" s="2"/>
      <c r="P34" s="18" t="s">
        <v>95</v>
      </c>
      <c r="Q34" s="1"/>
      <c r="R34" s="17">
        <f t="shared" si="4"/>
        <v>0.7</v>
      </c>
      <c r="S34" s="1"/>
      <c r="T34" s="15">
        <f t="shared" si="5"/>
        <v>2023775</v>
      </c>
      <c r="U34" s="15"/>
      <c r="V34" s="15">
        <v>2096176</v>
      </c>
      <c r="W34" s="1"/>
      <c r="X34" s="15">
        <f t="shared" si="8"/>
        <v>2096176</v>
      </c>
      <c r="Y34" s="1"/>
      <c r="Z34" s="15">
        <f t="shared" si="9"/>
        <v>0</v>
      </c>
      <c r="AA34" s="1"/>
      <c r="AB34" s="15">
        <f t="shared" si="6"/>
        <v>2023775</v>
      </c>
      <c r="AC34" s="1"/>
      <c r="AD34" s="15">
        <v>136799</v>
      </c>
      <c r="AE34" s="1"/>
      <c r="AF34" s="2">
        <f t="shared" si="7"/>
        <v>-1959377</v>
      </c>
      <c r="AG34" s="1"/>
    </row>
    <row r="35" spans="1:33" s="21" customFormat="1" ht="18" customHeight="1" x14ac:dyDescent="0.2">
      <c r="A35" s="1" t="s">
        <v>33</v>
      </c>
      <c r="B35" s="1"/>
      <c r="C35" s="20">
        <v>1939207.1100000003</v>
      </c>
      <c r="D35" s="2">
        <f t="shared" si="0"/>
        <v>1939207</v>
      </c>
      <c r="E35" s="2"/>
      <c r="F35" s="2">
        <v>681060</v>
      </c>
      <c r="G35" s="2"/>
      <c r="H35" s="19">
        <v>4065.8</v>
      </c>
      <c r="I35" s="2"/>
      <c r="J35" s="19">
        <f t="shared" si="1"/>
        <v>167.51</v>
      </c>
      <c r="K35" s="2"/>
      <c r="L35" s="19">
        <f t="shared" si="2"/>
        <v>2.85</v>
      </c>
      <c r="M35" s="2"/>
      <c r="N35" s="2">
        <f t="shared" si="3"/>
        <v>2556957</v>
      </c>
      <c r="O35" s="2"/>
      <c r="P35" s="18" t="s">
        <v>98</v>
      </c>
      <c r="Q35" s="1"/>
      <c r="R35" s="17">
        <f t="shared" si="4"/>
        <v>0.7</v>
      </c>
      <c r="S35" s="1"/>
      <c r="T35" s="15">
        <f t="shared" si="5"/>
        <v>1789870</v>
      </c>
      <c r="U35" s="15"/>
      <c r="V35" s="15">
        <v>1853904</v>
      </c>
      <c r="W35" s="1"/>
      <c r="X35" s="15">
        <f t="shared" si="8"/>
        <v>1853904</v>
      </c>
      <c r="Y35" s="1"/>
      <c r="Z35" s="15">
        <f t="shared" si="9"/>
        <v>0</v>
      </c>
      <c r="AA35" s="1"/>
      <c r="AB35" s="15">
        <f t="shared" si="6"/>
        <v>1789870</v>
      </c>
      <c r="AC35" s="1"/>
      <c r="AD35" s="15">
        <v>258748</v>
      </c>
      <c r="AE35" s="1"/>
      <c r="AF35" s="2">
        <f t="shared" si="7"/>
        <v>-1595156</v>
      </c>
      <c r="AG35" s="1"/>
    </row>
    <row r="36" spans="1:33" x14ac:dyDescent="0.2">
      <c r="A36" s="1" t="s">
        <v>32</v>
      </c>
      <c r="C36" s="20">
        <v>2746443.0699999994</v>
      </c>
      <c r="D36" s="2">
        <f t="shared" si="0"/>
        <v>2746443</v>
      </c>
      <c r="E36" s="2"/>
      <c r="F36" s="2">
        <v>800042</v>
      </c>
      <c r="G36" s="2"/>
      <c r="H36" s="19">
        <v>2970.97</v>
      </c>
      <c r="I36" s="2"/>
      <c r="J36" s="19">
        <f t="shared" si="1"/>
        <v>269.29000000000002</v>
      </c>
      <c r="K36" s="2"/>
      <c r="L36" s="19">
        <f t="shared" si="2"/>
        <v>3.43</v>
      </c>
      <c r="M36" s="2"/>
      <c r="N36" s="2">
        <f t="shared" si="3"/>
        <v>1868425</v>
      </c>
      <c r="O36" s="2"/>
      <c r="P36" s="18" t="s">
        <v>98</v>
      </c>
      <c r="R36" s="17">
        <f t="shared" si="4"/>
        <v>0.7</v>
      </c>
      <c r="T36" s="15">
        <f t="shared" si="5"/>
        <v>1307898</v>
      </c>
      <c r="U36" s="15"/>
      <c r="V36" s="15">
        <v>1354688</v>
      </c>
      <c r="X36" s="15">
        <f t="shared" si="8"/>
        <v>1354688</v>
      </c>
      <c r="Z36" s="15">
        <f t="shared" si="9"/>
        <v>0</v>
      </c>
      <c r="AB36" s="15">
        <f t="shared" si="6"/>
        <v>1307898</v>
      </c>
      <c r="AD36" s="15">
        <v>201367</v>
      </c>
      <c r="AF36" s="2">
        <f t="shared" si="7"/>
        <v>-1153321</v>
      </c>
    </row>
    <row r="37" spans="1:33" s="21" customFormat="1" x14ac:dyDescent="0.2">
      <c r="A37" s="1" t="s">
        <v>31</v>
      </c>
      <c r="B37" s="1"/>
      <c r="C37" s="20">
        <v>5457857.6900000004</v>
      </c>
      <c r="D37" s="2">
        <f t="shared" si="0"/>
        <v>5457858</v>
      </c>
      <c r="E37" s="2"/>
      <c r="F37" s="2">
        <v>1399167</v>
      </c>
      <c r="G37" s="2"/>
      <c r="H37" s="19">
        <v>8830.41</v>
      </c>
      <c r="I37" s="2"/>
      <c r="J37" s="19">
        <f t="shared" si="1"/>
        <v>158.44999999999999</v>
      </c>
      <c r="K37" s="2"/>
      <c r="L37" s="19">
        <f t="shared" si="2"/>
        <v>3.9</v>
      </c>
      <c r="M37" s="2"/>
      <c r="N37" s="2">
        <f t="shared" si="3"/>
        <v>5553392</v>
      </c>
      <c r="O37" s="2"/>
      <c r="P37" s="18" t="s">
        <v>92</v>
      </c>
      <c r="Q37" s="1"/>
      <c r="R37" s="17">
        <f t="shared" si="4"/>
        <v>0.7</v>
      </c>
      <c r="S37" s="1"/>
      <c r="T37" s="15">
        <f t="shared" si="5"/>
        <v>3887374</v>
      </c>
      <c r="U37" s="15"/>
      <c r="V37" s="15">
        <v>4026447</v>
      </c>
      <c r="W37" s="1"/>
      <c r="X37" s="15">
        <f t="shared" si="8"/>
        <v>4026447</v>
      </c>
      <c r="Y37" s="1"/>
      <c r="Z37" s="15">
        <f t="shared" si="9"/>
        <v>0</v>
      </c>
      <c r="AA37" s="1"/>
      <c r="AB37" s="15">
        <f t="shared" si="6"/>
        <v>3887374</v>
      </c>
      <c r="AC37" s="1"/>
      <c r="AD37" s="15">
        <v>-7951</v>
      </c>
      <c r="AE37" s="1"/>
      <c r="AF37" s="2">
        <f t="shared" si="7"/>
        <v>-4034398</v>
      </c>
      <c r="AG37" s="1"/>
    </row>
    <row r="38" spans="1:33" x14ac:dyDescent="0.2">
      <c r="A38" s="1" t="s">
        <v>30</v>
      </c>
      <c r="C38" s="20">
        <v>2953171.0900000003</v>
      </c>
      <c r="D38" s="2">
        <f t="shared" si="0"/>
        <v>2953171</v>
      </c>
      <c r="E38" s="2"/>
      <c r="F38" s="2">
        <v>611116</v>
      </c>
      <c r="G38" s="2"/>
      <c r="H38" s="19">
        <v>4098.84</v>
      </c>
      <c r="I38" s="2"/>
      <c r="J38" s="19">
        <f t="shared" si="1"/>
        <v>149.09</v>
      </c>
      <c r="K38" s="2"/>
      <c r="L38" s="19">
        <f t="shared" si="2"/>
        <v>4.83</v>
      </c>
      <c r="M38" s="2"/>
      <c r="N38" s="2">
        <f t="shared" si="3"/>
        <v>2577736</v>
      </c>
      <c r="O38" s="2"/>
      <c r="P38" s="18" t="s">
        <v>95</v>
      </c>
      <c r="R38" s="17">
        <f t="shared" si="4"/>
        <v>0.7</v>
      </c>
      <c r="T38" s="15">
        <f t="shared" si="5"/>
        <v>1804415</v>
      </c>
      <c r="U38" s="15"/>
      <c r="V38" s="15">
        <v>1868969</v>
      </c>
      <c r="X38" s="15">
        <f t="shared" si="8"/>
        <v>1868969</v>
      </c>
      <c r="Z38" s="15">
        <f t="shared" si="9"/>
        <v>0</v>
      </c>
      <c r="AB38" s="15">
        <f t="shared" si="6"/>
        <v>1804415</v>
      </c>
      <c r="AD38" s="15">
        <v>116155</v>
      </c>
      <c r="AF38" s="2">
        <f t="shared" si="7"/>
        <v>-1752814</v>
      </c>
    </row>
    <row r="39" spans="1:33" x14ac:dyDescent="0.2">
      <c r="A39" s="1" t="s">
        <v>29</v>
      </c>
      <c r="C39" s="20">
        <v>2597001.0999999992</v>
      </c>
      <c r="D39" s="2">
        <f t="shared" si="0"/>
        <v>2597001</v>
      </c>
      <c r="E39" s="2"/>
      <c r="F39" s="2">
        <v>800388</v>
      </c>
      <c r="G39" s="2"/>
      <c r="H39" s="19">
        <v>4075</v>
      </c>
      <c r="I39" s="2"/>
      <c r="J39" s="19">
        <f t="shared" si="1"/>
        <v>196.41</v>
      </c>
      <c r="K39" s="2"/>
      <c r="L39" s="19">
        <f t="shared" si="2"/>
        <v>3.24</v>
      </c>
      <c r="M39" s="2"/>
      <c r="N39" s="2">
        <f t="shared" si="3"/>
        <v>2562743</v>
      </c>
      <c r="O39" s="2"/>
      <c r="P39" s="18" t="s">
        <v>98</v>
      </c>
      <c r="R39" s="17">
        <f t="shared" si="4"/>
        <v>0.7</v>
      </c>
      <c r="T39" s="15">
        <f t="shared" si="5"/>
        <v>1793920</v>
      </c>
      <c r="U39" s="15"/>
      <c r="V39" s="15">
        <v>1858099</v>
      </c>
      <c r="X39" s="15">
        <f t="shared" si="8"/>
        <v>1858099</v>
      </c>
      <c r="Z39" s="15">
        <f t="shared" si="9"/>
        <v>0</v>
      </c>
      <c r="AB39" s="15">
        <f t="shared" si="6"/>
        <v>1793920</v>
      </c>
      <c r="AD39" s="15">
        <v>232473</v>
      </c>
      <c r="AF39" s="2">
        <f t="shared" si="7"/>
        <v>-1625626</v>
      </c>
    </row>
    <row r="40" spans="1:33" ht="18" customHeight="1" x14ac:dyDescent="0.2">
      <c r="A40" s="1" t="s">
        <v>28</v>
      </c>
      <c r="C40" s="20">
        <v>8687317.8900000006</v>
      </c>
      <c r="D40" s="2">
        <f t="shared" si="0"/>
        <v>8687318</v>
      </c>
      <c r="E40" s="2"/>
      <c r="F40" s="2">
        <v>1662999</v>
      </c>
      <c r="G40" s="2"/>
      <c r="H40" s="19">
        <v>11509.34</v>
      </c>
      <c r="I40" s="2"/>
      <c r="J40" s="19">
        <f t="shared" si="1"/>
        <v>144.49</v>
      </c>
      <c r="K40" s="2"/>
      <c r="L40" s="19">
        <f t="shared" si="2"/>
        <v>5.22</v>
      </c>
      <c r="M40" s="2"/>
      <c r="N40" s="2">
        <f t="shared" si="3"/>
        <v>7238155</v>
      </c>
      <c r="O40" s="2"/>
      <c r="P40" s="18" t="s">
        <v>92</v>
      </c>
      <c r="R40" s="17">
        <f t="shared" si="4"/>
        <v>0.7</v>
      </c>
      <c r="T40" s="15">
        <f t="shared" si="5"/>
        <v>5066709</v>
      </c>
      <c r="U40" s="15"/>
      <c r="V40" s="15">
        <v>5247972</v>
      </c>
      <c r="X40" s="15">
        <f t="shared" si="8"/>
        <v>5247972</v>
      </c>
      <c r="Z40" s="15">
        <f t="shared" si="9"/>
        <v>0</v>
      </c>
      <c r="AB40" s="15">
        <f t="shared" si="6"/>
        <v>5066709</v>
      </c>
      <c r="AD40" s="15">
        <v>-13135</v>
      </c>
      <c r="AF40" s="2">
        <f t="shared" si="7"/>
        <v>-5261107</v>
      </c>
    </row>
    <row r="41" spans="1:33" x14ac:dyDescent="0.2">
      <c r="A41" s="1" t="s">
        <v>27</v>
      </c>
      <c r="C41" s="20">
        <v>1107768.48</v>
      </c>
      <c r="D41" s="2">
        <f t="shared" si="0"/>
        <v>1107768</v>
      </c>
      <c r="E41" s="2"/>
      <c r="F41" s="2">
        <v>284181</v>
      </c>
      <c r="G41" s="2"/>
      <c r="H41" s="19">
        <v>1735.04</v>
      </c>
      <c r="I41" s="2"/>
      <c r="J41" s="19">
        <f t="shared" si="1"/>
        <v>163.79</v>
      </c>
      <c r="K41" s="2"/>
      <c r="L41" s="19">
        <f t="shared" si="2"/>
        <v>3.9</v>
      </c>
      <c r="M41" s="2"/>
      <c r="N41" s="2">
        <f t="shared" si="3"/>
        <v>1091156</v>
      </c>
      <c r="O41" s="2"/>
      <c r="P41" s="18" t="s">
        <v>101</v>
      </c>
      <c r="R41" s="17">
        <f t="shared" si="4"/>
        <v>0.7</v>
      </c>
      <c r="T41" s="15">
        <f t="shared" si="5"/>
        <v>763809</v>
      </c>
      <c r="U41" s="15"/>
      <c r="V41" s="15">
        <v>791135</v>
      </c>
      <c r="X41" s="15">
        <f t="shared" si="8"/>
        <v>791135</v>
      </c>
      <c r="Z41" s="15">
        <f t="shared" si="9"/>
        <v>0</v>
      </c>
      <c r="AB41" s="15">
        <f t="shared" si="6"/>
        <v>763809</v>
      </c>
      <c r="AD41" s="15">
        <v>169947</v>
      </c>
      <c r="AF41" s="2">
        <f t="shared" si="7"/>
        <v>-621188</v>
      </c>
    </row>
    <row r="42" spans="1:33" x14ac:dyDescent="0.2">
      <c r="A42" s="1" t="s">
        <v>26</v>
      </c>
      <c r="C42" s="20">
        <v>1740694.5900000003</v>
      </c>
      <c r="D42" s="2">
        <f t="shared" si="0"/>
        <v>1740695</v>
      </c>
      <c r="E42" s="2"/>
      <c r="F42" s="2">
        <v>355840</v>
      </c>
      <c r="G42" s="2"/>
      <c r="H42" s="19">
        <v>2290.31</v>
      </c>
      <c r="I42" s="2"/>
      <c r="J42" s="19">
        <f t="shared" si="1"/>
        <v>155.37</v>
      </c>
      <c r="K42" s="2"/>
      <c r="L42" s="19">
        <f t="shared" si="2"/>
        <v>4.8899999999999997</v>
      </c>
      <c r="M42" s="2"/>
      <c r="N42" s="2">
        <f t="shared" si="3"/>
        <v>1440362</v>
      </c>
      <c r="O42" s="2"/>
      <c r="P42" s="18" t="s">
        <v>98</v>
      </c>
      <c r="R42" s="17">
        <f t="shared" si="4"/>
        <v>0.7</v>
      </c>
      <c r="T42" s="15">
        <f t="shared" si="5"/>
        <v>1008253</v>
      </c>
      <c r="U42" s="15"/>
      <c r="V42" s="15">
        <v>1029505</v>
      </c>
      <c r="X42" s="15">
        <f t="shared" si="8"/>
        <v>1029505</v>
      </c>
      <c r="Z42" s="15">
        <f t="shared" si="9"/>
        <v>0</v>
      </c>
      <c r="AB42" s="15">
        <f t="shared" si="6"/>
        <v>1008253</v>
      </c>
      <c r="AD42" s="15">
        <v>41636</v>
      </c>
      <c r="AF42" s="2">
        <f t="shared" si="7"/>
        <v>-987869</v>
      </c>
    </row>
    <row r="43" spans="1:33" s="21" customFormat="1" x14ac:dyDescent="0.2">
      <c r="A43" s="1" t="s">
        <v>25</v>
      </c>
      <c r="B43" s="1"/>
      <c r="C43" s="20">
        <v>1989566.0299999998</v>
      </c>
      <c r="D43" s="2">
        <f t="shared" si="0"/>
        <v>1989566</v>
      </c>
      <c r="E43" s="2"/>
      <c r="F43" s="2">
        <v>648873</v>
      </c>
      <c r="G43" s="2"/>
      <c r="H43" s="19">
        <v>3683.42</v>
      </c>
      <c r="I43" s="2"/>
      <c r="J43" s="19">
        <f t="shared" si="1"/>
        <v>176.16</v>
      </c>
      <c r="K43" s="2"/>
      <c r="L43" s="19">
        <f t="shared" si="2"/>
        <v>3.07</v>
      </c>
      <c r="M43" s="2"/>
      <c r="N43" s="2">
        <f t="shared" si="3"/>
        <v>2316481</v>
      </c>
      <c r="O43" s="2"/>
      <c r="P43" s="18" t="s">
        <v>98</v>
      </c>
      <c r="Q43" s="1"/>
      <c r="R43" s="17">
        <f t="shared" si="4"/>
        <v>0.7</v>
      </c>
      <c r="S43" s="1"/>
      <c r="T43" s="15">
        <f t="shared" si="5"/>
        <v>1621537</v>
      </c>
      <c r="U43" s="15"/>
      <c r="V43" s="15">
        <v>1679548</v>
      </c>
      <c r="W43" s="1"/>
      <c r="X43" s="15">
        <f t="shared" si="8"/>
        <v>1679548</v>
      </c>
      <c r="Y43" s="1"/>
      <c r="Z43" s="15">
        <f t="shared" si="9"/>
        <v>0</v>
      </c>
      <c r="AA43" s="1"/>
      <c r="AB43" s="15">
        <f t="shared" si="6"/>
        <v>1621537</v>
      </c>
      <c r="AC43" s="1"/>
      <c r="AD43" s="15">
        <v>218027</v>
      </c>
      <c r="AE43" s="1"/>
      <c r="AF43" s="2">
        <f t="shared" si="7"/>
        <v>-1461521</v>
      </c>
      <c r="AG43" s="1"/>
    </row>
    <row r="44" spans="1:33" x14ac:dyDescent="0.2">
      <c r="A44" s="1" t="s">
        <v>24</v>
      </c>
      <c r="C44" s="20">
        <v>4342200.3499999987</v>
      </c>
      <c r="D44" s="2">
        <f t="shared" si="0"/>
        <v>4342200</v>
      </c>
      <c r="E44" s="2"/>
      <c r="F44" s="2">
        <v>1051000</v>
      </c>
      <c r="G44" s="2"/>
      <c r="H44" s="19">
        <v>5222</v>
      </c>
      <c r="I44" s="2"/>
      <c r="J44" s="19">
        <f t="shared" si="1"/>
        <v>201.26</v>
      </c>
      <c r="K44" s="2"/>
      <c r="L44" s="19">
        <f t="shared" si="2"/>
        <v>4.13</v>
      </c>
      <c r="M44" s="2"/>
      <c r="N44" s="2">
        <f t="shared" si="3"/>
        <v>3284084</v>
      </c>
      <c r="O44" s="2"/>
      <c r="P44" s="18" t="s">
        <v>92</v>
      </c>
      <c r="R44" s="17">
        <f t="shared" si="4"/>
        <v>0.7</v>
      </c>
      <c r="T44" s="15">
        <f t="shared" si="5"/>
        <v>2298859</v>
      </c>
      <c r="U44" s="15"/>
      <c r="V44" s="15">
        <v>2381102</v>
      </c>
      <c r="X44" s="15">
        <f t="shared" si="8"/>
        <v>2381102</v>
      </c>
      <c r="Z44" s="15">
        <f t="shared" si="9"/>
        <v>0</v>
      </c>
      <c r="AB44" s="15">
        <f t="shared" si="6"/>
        <v>2298859</v>
      </c>
      <c r="AD44" s="15">
        <v>-28845</v>
      </c>
      <c r="AF44" s="2">
        <f t="shared" si="7"/>
        <v>-2409947</v>
      </c>
    </row>
    <row r="45" spans="1:33" ht="18" customHeight="1" x14ac:dyDescent="0.2">
      <c r="A45" s="1" t="s">
        <v>23</v>
      </c>
      <c r="C45" s="20">
        <v>593684.06000000017</v>
      </c>
      <c r="D45" s="2">
        <f t="shared" si="0"/>
        <v>593684</v>
      </c>
      <c r="E45" s="2"/>
      <c r="F45" s="2">
        <v>163973</v>
      </c>
      <c r="G45" s="2"/>
      <c r="H45" s="19">
        <v>1400</v>
      </c>
      <c r="I45" s="2"/>
      <c r="J45" s="19">
        <f t="shared" si="1"/>
        <v>117.12</v>
      </c>
      <c r="K45" s="2"/>
      <c r="L45" s="19">
        <f t="shared" si="2"/>
        <v>3.62</v>
      </c>
      <c r="M45" s="2"/>
      <c r="N45" s="2">
        <f t="shared" si="3"/>
        <v>880452</v>
      </c>
      <c r="O45" s="2"/>
      <c r="P45" s="18" t="s">
        <v>101</v>
      </c>
      <c r="R45" s="17">
        <f t="shared" si="4"/>
        <v>0.7</v>
      </c>
      <c r="T45" s="15">
        <f t="shared" si="5"/>
        <v>616316</v>
      </c>
      <c r="U45" s="15"/>
      <c r="V45" s="15">
        <v>626738</v>
      </c>
      <c r="X45" s="15">
        <f t="shared" si="8"/>
        <v>626738</v>
      </c>
      <c r="Z45" s="15">
        <f t="shared" si="9"/>
        <v>0</v>
      </c>
      <c r="AB45" s="15">
        <f t="shared" si="6"/>
        <v>616316</v>
      </c>
      <c r="AD45" s="15">
        <v>196480</v>
      </c>
      <c r="AF45" s="2">
        <f t="shared" si="7"/>
        <v>-430258</v>
      </c>
    </row>
    <row r="46" spans="1:33" x14ac:dyDescent="0.2">
      <c r="A46" s="1" t="s">
        <v>22</v>
      </c>
      <c r="C46" s="20">
        <v>1149242.3799999999</v>
      </c>
      <c r="D46" s="2">
        <f t="shared" si="0"/>
        <v>1149242</v>
      </c>
      <c r="E46" s="2"/>
      <c r="F46" s="2">
        <v>226242</v>
      </c>
      <c r="G46" s="2"/>
      <c r="H46" s="19">
        <v>1400</v>
      </c>
      <c r="I46" s="2"/>
      <c r="J46" s="19">
        <f t="shared" si="1"/>
        <v>161.6</v>
      </c>
      <c r="K46" s="2"/>
      <c r="L46" s="19">
        <f t="shared" si="2"/>
        <v>5.08</v>
      </c>
      <c r="M46" s="2"/>
      <c r="N46" s="2">
        <f t="shared" si="3"/>
        <v>880452</v>
      </c>
      <c r="O46" s="2"/>
      <c r="P46" s="18" t="s">
        <v>98</v>
      </c>
      <c r="R46" s="17">
        <f t="shared" si="4"/>
        <v>0.7</v>
      </c>
      <c r="T46" s="15">
        <f t="shared" si="5"/>
        <v>616316</v>
      </c>
      <c r="U46" s="15"/>
      <c r="V46" s="15">
        <v>679631</v>
      </c>
      <c r="X46" s="15">
        <f t="shared" si="8"/>
        <v>679631</v>
      </c>
      <c r="Z46" s="15">
        <f t="shared" si="9"/>
        <v>0</v>
      </c>
      <c r="AB46" s="15">
        <f t="shared" si="6"/>
        <v>616316</v>
      </c>
      <c r="AD46" s="15">
        <v>69994</v>
      </c>
      <c r="AF46" s="2">
        <f t="shared" si="7"/>
        <v>-609637</v>
      </c>
    </row>
    <row r="47" spans="1:33" x14ac:dyDescent="0.2">
      <c r="A47" s="1" t="s">
        <v>21</v>
      </c>
      <c r="C47" s="20">
        <v>911178.64000000013</v>
      </c>
      <c r="D47" s="2">
        <f t="shared" si="0"/>
        <v>911179</v>
      </c>
      <c r="E47" s="2"/>
      <c r="F47" s="2">
        <v>249511</v>
      </c>
      <c r="G47" s="2"/>
      <c r="H47" s="19">
        <v>1400</v>
      </c>
      <c r="I47" s="2"/>
      <c r="J47" s="19">
        <f t="shared" si="1"/>
        <v>178.22</v>
      </c>
      <c r="K47" s="2"/>
      <c r="L47" s="19">
        <f t="shared" si="2"/>
        <v>3.65</v>
      </c>
      <c r="M47" s="2"/>
      <c r="N47" s="2">
        <f t="shared" si="3"/>
        <v>880452</v>
      </c>
      <c r="O47" s="2"/>
      <c r="P47" s="18" t="s">
        <v>101</v>
      </c>
      <c r="R47" s="17">
        <f t="shared" si="4"/>
        <v>0.7</v>
      </c>
      <c r="T47" s="15">
        <f t="shared" si="5"/>
        <v>616316</v>
      </c>
      <c r="U47" s="15"/>
      <c r="V47" s="15">
        <v>638365</v>
      </c>
      <c r="X47" s="15">
        <f t="shared" si="8"/>
        <v>638365</v>
      </c>
      <c r="Z47" s="15">
        <f t="shared" si="9"/>
        <v>0</v>
      </c>
      <c r="AB47" s="15">
        <f t="shared" si="6"/>
        <v>616316</v>
      </c>
      <c r="AD47" s="15">
        <v>197671</v>
      </c>
      <c r="AF47" s="2">
        <f t="shared" si="7"/>
        <v>-440694</v>
      </c>
    </row>
    <row r="48" spans="1:33" s="21" customFormat="1" x14ac:dyDescent="0.2">
      <c r="A48" s="1" t="s">
        <v>20</v>
      </c>
      <c r="B48" s="1"/>
      <c r="C48" s="20">
        <v>1566113.52</v>
      </c>
      <c r="D48" s="2">
        <f t="shared" si="0"/>
        <v>1566114</v>
      </c>
      <c r="E48" s="2"/>
      <c r="F48" s="2">
        <v>585948</v>
      </c>
      <c r="G48" s="2"/>
      <c r="H48" s="19">
        <v>4402.3599999999997</v>
      </c>
      <c r="I48" s="2"/>
      <c r="J48" s="19">
        <f t="shared" si="1"/>
        <v>133.1</v>
      </c>
      <c r="K48" s="2"/>
      <c r="L48" s="19">
        <f t="shared" si="2"/>
        <v>2.67</v>
      </c>
      <c r="M48" s="2"/>
      <c r="N48" s="2">
        <f t="shared" si="3"/>
        <v>2768618</v>
      </c>
      <c r="O48" s="2"/>
      <c r="P48" s="18" t="s">
        <v>98</v>
      </c>
      <c r="Q48" s="1"/>
      <c r="R48" s="17">
        <f t="shared" si="4"/>
        <v>0.7</v>
      </c>
      <c r="S48" s="1"/>
      <c r="T48" s="15">
        <f t="shared" si="5"/>
        <v>1938033</v>
      </c>
      <c r="U48" s="15"/>
      <c r="V48" s="15">
        <v>2007366</v>
      </c>
      <c r="W48" s="1"/>
      <c r="X48" s="15">
        <f t="shared" si="8"/>
        <v>2007366</v>
      </c>
      <c r="Y48" s="1"/>
      <c r="Z48" s="15">
        <f t="shared" si="9"/>
        <v>0</v>
      </c>
      <c r="AA48" s="1"/>
      <c r="AB48" s="15">
        <f t="shared" si="6"/>
        <v>1938033</v>
      </c>
      <c r="AC48" s="1"/>
      <c r="AD48" s="15">
        <v>283665</v>
      </c>
      <c r="AE48" s="1"/>
      <c r="AF48" s="2">
        <f t="shared" si="7"/>
        <v>-1723701</v>
      </c>
      <c r="AG48" s="1"/>
    </row>
    <row r="49" spans="1:33" s="21" customFormat="1" x14ac:dyDescent="0.2">
      <c r="A49" s="1" t="s">
        <v>19</v>
      </c>
      <c r="B49" s="1"/>
      <c r="C49" s="20">
        <v>5120365.7299999986</v>
      </c>
      <c r="D49" s="2">
        <f t="shared" si="0"/>
        <v>5120366</v>
      </c>
      <c r="E49" s="2"/>
      <c r="F49" s="2">
        <v>944139</v>
      </c>
      <c r="G49" s="2"/>
      <c r="H49" s="19">
        <v>9533</v>
      </c>
      <c r="I49" s="2"/>
      <c r="J49" s="19">
        <f t="shared" si="1"/>
        <v>99.04</v>
      </c>
      <c r="K49" s="2"/>
      <c r="L49" s="19">
        <f t="shared" si="2"/>
        <v>5.42</v>
      </c>
      <c r="M49" s="2"/>
      <c r="N49" s="2">
        <f t="shared" si="3"/>
        <v>5995247</v>
      </c>
      <c r="O49" s="2"/>
      <c r="P49" s="18" t="s">
        <v>92</v>
      </c>
      <c r="Q49" s="1"/>
      <c r="R49" s="17">
        <f t="shared" si="4"/>
        <v>0.7</v>
      </c>
      <c r="S49" s="1"/>
      <c r="T49" s="15">
        <f t="shared" si="5"/>
        <v>4196673</v>
      </c>
      <c r="U49" s="15"/>
      <c r="V49" s="15">
        <v>4346811</v>
      </c>
      <c r="W49" s="1"/>
      <c r="X49" s="15">
        <f t="shared" si="8"/>
        <v>4346811</v>
      </c>
      <c r="Y49" s="1"/>
      <c r="Z49" s="15">
        <f t="shared" si="9"/>
        <v>0</v>
      </c>
      <c r="AA49" s="1"/>
      <c r="AB49" s="15">
        <f t="shared" si="6"/>
        <v>4196673</v>
      </c>
      <c r="AC49" s="1"/>
      <c r="AD49" s="15">
        <v>-28673</v>
      </c>
      <c r="AE49" s="1"/>
      <c r="AF49" s="2">
        <f t="shared" si="7"/>
        <v>-4375484</v>
      </c>
      <c r="AG49" s="1"/>
    </row>
    <row r="50" spans="1:33" s="21" customFormat="1" ht="18" customHeight="1" x14ac:dyDescent="0.2">
      <c r="A50" s="1" t="s">
        <v>18</v>
      </c>
      <c r="B50" s="1"/>
      <c r="C50" s="20">
        <v>7017392.4399999995</v>
      </c>
      <c r="D50" s="2">
        <f t="shared" si="0"/>
        <v>7017392</v>
      </c>
      <c r="E50" s="2"/>
      <c r="F50" s="2">
        <v>1640641</v>
      </c>
      <c r="G50" s="2"/>
      <c r="H50" s="19">
        <v>11606.49</v>
      </c>
      <c r="I50" s="2"/>
      <c r="J50" s="19">
        <f t="shared" si="1"/>
        <v>141.36000000000001</v>
      </c>
      <c r="K50" s="2"/>
      <c r="L50" s="19">
        <f t="shared" si="2"/>
        <v>4.28</v>
      </c>
      <c r="M50" s="2"/>
      <c r="N50" s="2">
        <f t="shared" si="3"/>
        <v>7299252</v>
      </c>
      <c r="O50" s="2"/>
      <c r="P50" s="18" t="s">
        <v>95</v>
      </c>
      <c r="Q50" s="1"/>
      <c r="R50" s="17">
        <f t="shared" si="4"/>
        <v>0.7</v>
      </c>
      <c r="S50" s="1"/>
      <c r="T50" s="15">
        <f t="shared" si="5"/>
        <v>5109476</v>
      </c>
      <c r="U50" s="15"/>
      <c r="V50" s="15">
        <v>5292270</v>
      </c>
      <c r="W50" s="1"/>
      <c r="X50" s="15">
        <f t="shared" si="8"/>
        <v>5292270</v>
      </c>
      <c r="Y50" s="1"/>
      <c r="Z50" s="15">
        <f t="shared" si="9"/>
        <v>0</v>
      </c>
      <c r="AA50" s="1"/>
      <c r="AB50" s="15">
        <f t="shared" si="6"/>
        <v>5109476</v>
      </c>
      <c r="AC50" s="1"/>
      <c r="AD50" s="15">
        <v>25343</v>
      </c>
      <c r="AE50" s="1"/>
      <c r="AF50" s="2">
        <f t="shared" si="7"/>
        <v>-5266927</v>
      </c>
      <c r="AG50" s="1"/>
    </row>
    <row r="51" spans="1:33" s="21" customFormat="1" x14ac:dyDescent="0.2">
      <c r="A51" s="1" t="s">
        <v>17</v>
      </c>
      <c r="B51" s="1"/>
      <c r="C51" s="20">
        <v>2567511.1999999993</v>
      </c>
      <c r="D51" s="2">
        <f t="shared" si="0"/>
        <v>2567511</v>
      </c>
      <c r="E51" s="2"/>
      <c r="F51" s="2">
        <v>723303</v>
      </c>
      <c r="G51" s="2"/>
      <c r="H51" s="19">
        <v>3940.18</v>
      </c>
      <c r="I51" s="2"/>
      <c r="J51" s="19">
        <f t="shared" si="1"/>
        <v>183.57</v>
      </c>
      <c r="K51" s="2"/>
      <c r="L51" s="19">
        <f t="shared" si="2"/>
        <v>3.55</v>
      </c>
      <c r="M51" s="2"/>
      <c r="N51" s="2">
        <f t="shared" si="3"/>
        <v>2477956</v>
      </c>
      <c r="O51" s="2"/>
      <c r="P51" s="18" t="s">
        <v>101</v>
      </c>
      <c r="Q51" s="1"/>
      <c r="R51" s="17">
        <f t="shared" si="4"/>
        <v>0.7</v>
      </c>
      <c r="S51" s="1"/>
      <c r="T51" s="15">
        <f t="shared" si="5"/>
        <v>1734569</v>
      </c>
      <c r="U51" s="15"/>
      <c r="V51" s="15">
        <v>1796624</v>
      </c>
      <c r="W51" s="1"/>
      <c r="X51" s="15">
        <f t="shared" si="8"/>
        <v>1796624</v>
      </c>
      <c r="Y51" s="1"/>
      <c r="Z51" s="15">
        <f t="shared" si="9"/>
        <v>0</v>
      </c>
      <c r="AA51" s="1"/>
      <c r="AB51" s="15">
        <f t="shared" si="6"/>
        <v>1734569</v>
      </c>
      <c r="AC51" s="1"/>
      <c r="AD51" s="15">
        <v>360667</v>
      </c>
      <c r="AE51" s="1"/>
      <c r="AF51" s="2">
        <f t="shared" si="7"/>
        <v>-1435957</v>
      </c>
      <c r="AG51" s="1"/>
    </row>
    <row r="52" spans="1:33" x14ac:dyDescent="0.2">
      <c r="A52" s="1" t="s">
        <v>16</v>
      </c>
      <c r="C52" s="20">
        <v>766695.44</v>
      </c>
      <c r="D52" s="2">
        <f t="shared" si="0"/>
        <v>766695</v>
      </c>
      <c r="E52" s="2"/>
      <c r="F52" s="2">
        <v>279850</v>
      </c>
      <c r="G52" s="2"/>
      <c r="H52" s="19">
        <v>1400</v>
      </c>
      <c r="I52" s="2"/>
      <c r="J52" s="19">
        <f t="shared" si="1"/>
        <v>199.89</v>
      </c>
      <c r="K52" s="2"/>
      <c r="L52" s="19">
        <f t="shared" si="2"/>
        <v>2.74</v>
      </c>
      <c r="M52" s="2"/>
      <c r="N52" s="2">
        <f t="shared" si="3"/>
        <v>880452</v>
      </c>
      <c r="O52" s="2"/>
      <c r="P52" s="18" t="s">
        <v>101</v>
      </c>
      <c r="R52" s="17">
        <f t="shared" si="4"/>
        <v>0.7</v>
      </c>
      <c r="T52" s="15">
        <f t="shared" si="5"/>
        <v>616316</v>
      </c>
      <c r="U52" s="15"/>
      <c r="V52" s="15">
        <v>617163</v>
      </c>
      <c r="X52" s="15">
        <f t="shared" si="8"/>
        <v>616316</v>
      </c>
      <c r="Z52" s="15">
        <f t="shared" si="9"/>
        <v>-847</v>
      </c>
      <c r="AB52" s="15">
        <f t="shared" si="6"/>
        <v>616316</v>
      </c>
      <c r="AD52" s="15">
        <v>127391</v>
      </c>
      <c r="AF52" s="2">
        <f t="shared" si="7"/>
        <v>-488925</v>
      </c>
    </row>
    <row r="53" spans="1:33" s="21" customFormat="1" x14ac:dyDescent="0.2">
      <c r="A53" s="1" t="s">
        <v>15</v>
      </c>
      <c r="B53" s="1"/>
      <c r="C53" s="20">
        <v>864280.4800000001</v>
      </c>
      <c r="D53" s="2">
        <f t="shared" si="0"/>
        <v>864280</v>
      </c>
      <c r="E53" s="2"/>
      <c r="F53" s="2">
        <v>314271</v>
      </c>
      <c r="G53" s="2"/>
      <c r="H53" s="19">
        <v>2086.08</v>
      </c>
      <c r="I53" s="2"/>
      <c r="J53" s="19">
        <f t="shared" si="1"/>
        <v>150.65</v>
      </c>
      <c r="K53" s="2"/>
      <c r="L53" s="19">
        <f t="shared" si="2"/>
        <v>2.75</v>
      </c>
      <c r="M53" s="2"/>
      <c r="N53" s="2">
        <f t="shared" si="3"/>
        <v>1311923</v>
      </c>
      <c r="O53" s="2"/>
      <c r="P53" s="18" t="s">
        <v>101</v>
      </c>
      <c r="Q53" s="1"/>
      <c r="R53" s="17">
        <f t="shared" si="4"/>
        <v>0.7</v>
      </c>
      <c r="S53" s="1"/>
      <c r="T53" s="15">
        <f t="shared" si="5"/>
        <v>918346</v>
      </c>
      <c r="U53" s="15"/>
      <c r="V53" s="15">
        <v>927490</v>
      </c>
      <c r="W53" s="1"/>
      <c r="X53" s="15">
        <f t="shared" si="8"/>
        <v>918346</v>
      </c>
      <c r="Y53" s="1"/>
      <c r="Z53" s="15">
        <f t="shared" si="9"/>
        <v>-9144</v>
      </c>
      <c r="AA53" s="1"/>
      <c r="AB53" s="15">
        <f t="shared" si="6"/>
        <v>918346</v>
      </c>
      <c r="AC53" s="1"/>
      <c r="AD53" s="15">
        <v>208153</v>
      </c>
      <c r="AE53" s="1"/>
      <c r="AF53" s="2">
        <f t="shared" si="7"/>
        <v>-710193</v>
      </c>
      <c r="AG53" s="1"/>
    </row>
    <row r="54" spans="1:33" s="21" customFormat="1" x14ac:dyDescent="0.2">
      <c r="A54" s="1" t="s">
        <v>14</v>
      </c>
      <c r="B54" s="1"/>
      <c r="C54" s="20">
        <v>635179.70000000007</v>
      </c>
      <c r="D54" s="2">
        <f t="shared" si="0"/>
        <v>635180</v>
      </c>
      <c r="E54" s="2"/>
      <c r="F54" s="2">
        <v>287548</v>
      </c>
      <c r="G54" s="2"/>
      <c r="H54" s="19">
        <v>1486</v>
      </c>
      <c r="I54" s="2"/>
      <c r="J54" s="19">
        <f t="shared" si="1"/>
        <v>193.5</v>
      </c>
      <c r="K54" s="2"/>
      <c r="L54" s="19">
        <f t="shared" si="2"/>
        <v>2.21</v>
      </c>
      <c r="M54" s="2"/>
      <c r="N54" s="2">
        <f t="shared" si="3"/>
        <v>934536</v>
      </c>
      <c r="O54" s="2"/>
      <c r="P54" s="18" t="s">
        <v>101</v>
      </c>
      <c r="Q54" s="1"/>
      <c r="R54" s="17">
        <f t="shared" si="4"/>
        <v>0.7</v>
      </c>
      <c r="S54" s="1"/>
      <c r="T54" s="15">
        <f t="shared" si="5"/>
        <v>654175</v>
      </c>
      <c r="U54" s="15"/>
      <c r="V54" s="15">
        <v>677579</v>
      </c>
      <c r="W54" s="1"/>
      <c r="X54" s="15">
        <f t="shared" si="8"/>
        <v>677579</v>
      </c>
      <c r="Y54" s="1"/>
      <c r="Z54" s="15">
        <f t="shared" si="9"/>
        <v>0</v>
      </c>
      <c r="AA54" s="1"/>
      <c r="AB54" s="15">
        <f t="shared" si="6"/>
        <v>654175</v>
      </c>
      <c r="AC54" s="1"/>
      <c r="AD54" s="15">
        <v>140264</v>
      </c>
      <c r="AE54" s="1"/>
      <c r="AF54" s="2">
        <f t="shared" si="7"/>
        <v>-537315</v>
      </c>
      <c r="AG54" s="1"/>
    </row>
    <row r="55" spans="1:33" s="21" customFormat="1" ht="18" customHeight="1" x14ac:dyDescent="0.2">
      <c r="A55" s="1" t="s">
        <v>13</v>
      </c>
      <c r="B55" s="1"/>
      <c r="C55" s="20">
        <v>1330002.98</v>
      </c>
      <c r="D55" s="2">
        <f t="shared" si="0"/>
        <v>1330003</v>
      </c>
      <c r="E55" s="2"/>
      <c r="F55" s="2">
        <v>475376</v>
      </c>
      <c r="G55" s="2"/>
      <c r="H55" s="19">
        <v>2399.7199999999998</v>
      </c>
      <c r="I55" s="2"/>
      <c r="J55" s="19">
        <f t="shared" si="1"/>
        <v>198.1</v>
      </c>
      <c r="K55" s="2"/>
      <c r="L55" s="19">
        <f t="shared" si="2"/>
        <v>2.8</v>
      </c>
      <c r="M55" s="2"/>
      <c r="N55" s="2">
        <f t="shared" si="3"/>
        <v>1509170</v>
      </c>
      <c r="O55" s="2"/>
      <c r="P55" s="18" t="s">
        <v>95</v>
      </c>
      <c r="Q55" s="1"/>
      <c r="R55" s="17">
        <f t="shared" si="4"/>
        <v>0.7</v>
      </c>
      <c r="S55" s="1"/>
      <c r="T55" s="15">
        <f t="shared" si="5"/>
        <v>1056419</v>
      </c>
      <c r="U55" s="15"/>
      <c r="V55" s="15">
        <v>1090337</v>
      </c>
      <c r="W55" s="1"/>
      <c r="X55" s="15">
        <f t="shared" si="8"/>
        <v>1090337</v>
      </c>
      <c r="Y55" s="1"/>
      <c r="Z55" s="15">
        <f t="shared" si="9"/>
        <v>0</v>
      </c>
      <c r="AA55" s="1"/>
      <c r="AB55" s="15">
        <f t="shared" si="6"/>
        <v>1056419</v>
      </c>
      <c r="AC55" s="1"/>
      <c r="AD55" s="15">
        <v>74021</v>
      </c>
      <c r="AE55" s="1"/>
      <c r="AF55" s="2">
        <f t="shared" si="7"/>
        <v>-1016316</v>
      </c>
      <c r="AG55" s="1"/>
    </row>
    <row r="56" spans="1:33" x14ac:dyDescent="0.2">
      <c r="A56" s="1" t="s">
        <v>12</v>
      </c>
      <c r="C56" s="20">
        <v>731126.91999999993</v>
      </c>
      <c r="D56" s="2">
        <f t="shared" si="0"/>
        <v>731127</v>
      </c>
      <c r="E56" s="2"/>
      <c r="F56" s="2">
        <v>192821</v>
      </c>
      <c r="G56" s="2"/>
      <c r="H56" s="19">
        <v>1400</v>
      </c>
      <c r="I56" s="2"/>
      <c r="J56" s="19">
        <f t="shared" si="1"/>
        <v>137.72999999999999</v>
      </c>
      <c r="K56" s="2"/>
      <c r="L56" s="19">
        <f t="shared" si="2"/>
        <v>3.79</v>
      </c>
      <c r="M56" s="2"/>
      <c r="N56" s="2">
        <f t="shared" si="3"/>
        <v>880452</v>
      </c>
      <c r="O56" s="2"/>
      <c r="P56" s="18" t="s">
        <v>101</v>
      </c>
      <c r="R56" s="17">
        <f t="shared" si="4"/>
        <v>0.7</v>
      </c>
      <c r="T56" s="15">
        <f t="shared" si="5"/>
        <v>616316</v>
      </c>
      <c r="U56" s="15"/>
      <c r="V56" s="15">
        <v>638365</v>
      </c>
      <c r="X56" s="15">
        <f t="shared" si="8"/>
        <v>638365</v>
      </c>
      <c r="Z56" s="15">
        <f t="shared" si="9"/>
        <v>0</v>
      </c>
      <c r="AB56" s="15">
        <f t="shared" si="6"/>
        <v>616316</v>
      </c>
      <c r="AD56" s="15">
        <v>145831</v>
      </c>
      <c r="AF56" s="2">
        <f t="shared" si="7"/>
        <v>-492534</v>
      </c>
    </row>
    <row r="57" spans="1:33" x14ac:dyDescent="0.2">
      <c r="A57" s="1" t="s">
        <v>11</v>
      </c>
      <c r="C57" s="20">
        <v>1276824.8700000001</v>
      </c>
      <c r="D57" s="2">
        <f t="shared" si="0"/>
        <v>1276825</v>
      </c>
      <c r="E57" s="2"/>
      <c r="F57" s="2">
        <v>285200</v>
      </c>
      <c r="G57" s="2"/>
      <c r="H57" s="19">
        <v>1400</v>
      </c>
      <c r="I57" s="2"/>
      <c r="J57" s="19">
        <f t="shared" si="1"/>
        <v>203.71</v>
      </c>
      <c r="K57" s="2"/>
      <c r="L57" s="19">
        <f t="shared" si="2"/>
        <v>4.4800000000000004</v>
      </c>
      <c r="M57" s="2"/>
      <c r="N57" s="2">
        <f t="shared" si="3"/>
        <v>880452</v>
      </c>
      <c r="O57" s="2"/>
      <c r="P57" s="18" t="s">
        <v>101</v>
      </c>
      <c r="R57" s="17">
        <f t="shared" si="4"/>
        <v>0.7</v>
      </c>
      <c r="T57" s="15">
        <f t="shared" si="5"/>
        <v>616316</v>
      </c>
      <c r="U57" s="15"/>
      <c r="V57" s="15">
        <v>626282</v>
      </c>
      <c r="X57" s="15">
        <f t="shared" si="8"/>
        <v>626282</v>
      </c>
      <c r="Z57" s="15">
        <f t="shared" si="9"/>
        <v>0</v>
      </c>
      <c r="AB57" s="15">
        <f t="shared" si="6"/>
        <v>616316</v>
      </c>
      <c r="AD57" s="15">
        <v>122647</v>
      </c>
      <c r="AF57" s="2">
        <f t="shared" si="7"/>
        <v>-503635</v>
      </c>
    </row>
    <row r="58" spans="1:33" x14ac:dyDescent="0.2">
      <c r="A58" s="1" t="s">
        <v>10</v>
      </c>
      <c r="C58" s="20">
        <v>3375789.6100000003</v>
      </c>
      <c r="D58" s="2">
        <f t="shared" si="0"/>
        <v>3375790</v>
      </c>
      <c r="E58" s="2"/>
      <c r="F58" s="2">
        <v>482850</v>
      </c>
      <c r="G58" s="2"/>
      <c r="H58" s="19">
        <v>3755.55</v>
      </c>
      <c r="I58" s="2"/>
      <c r="J58" s="19">
        <f t="shared" si="1"/>
        <v>128.57</v>
      </c>
      <c r="K58" s="2"/>
      <c r="L58" s="19">
        <f t="shared" si="2"/>
        <v>6.99</v>
      </c>
      <c r="M58" s="2"/>
      <c r="N58" s="2">
        <f t="shared" si="3"/>
        <v>2361843</v>
      </c>
      <c r="O58" s="2"/>
      <c r="P58" s="18" t="s">
        <v>95</v>
      </c>
      <c r="R58" s="17">
        <f t="shared" si="4"/>
        <v>0.7</v>
      </c>
      <c r="T58" s="15">
        <f t="shared" si="5"/>
        <v>1653290</v>
      </c>
      <c r="U58" s="15"/>
      <c r="V58" s="15">
        <v>1738200</v>
      </c>
      <c r="X58" s="15">
        <f t="shared" si="8"/>
        <v>1738200</v>
      </c>
      <c r="Z58" s="15">
        <f t="shared" si="9"/>
        <v>0</v>
      </c>
      <c r="AB58" s="15">
        <f t="shared" si="6"/>
        <v>1653290</v>
      </c>
      <c r="AD58" s="15">
        <v>117144</v>
      </c>
      <c r="AF58" s="2">
        <f t="shared" si="7"/>
        <v>-1621056</v>
      </c>
    </row>
    <row r="59" spans="1:33" s="21" customFormat="1" x14ac:dyDescent="0.2">
      <c r="A59" s="1" t="s">
        <v>9</v>
      </c>
      <c r="B59" s="1"/>
      <c r="C59" s="20">
        <v>4105396.74</v>
      </c>
      <c r="D59" s="2">
        <f t="shared" si="0"/>
        <v>4105397</v>
      </c>
      <c r="E59" s="2"/>
      <c r="F59" s="2">
        <v>901412</v>
      </c>
      <c r="G59" s="2"/>
      <c r="H59" s="19">
        <v>6715.15</v>
      </c>
      <c r="I59" s="2"/>
      <c r="J59" s="19">
        <f t="shared" si="1"/>
        <v>134.24</v>
      </c>
      <c r="K59" s="2"/>
      <c r="L59" s="19">
        <f t="shared" si="2"/>
        <v>4.55</v>
      </c>
      <c r="M59" s="2"/>
      <c r="N59" s="2">
        <f t="shared" si="3"/>
        <v>4223118</v>
      </c>
      <c r="O59" s="2"/>
      <c r="P59" s="18" t="s">
        <v>95</v>
      </c>
      <c r="Q59" s="1"/>
      <c r="R59" s="17">
        <f t="shared" si="4"/>
        <v>0.7</v>
      </c>
      <c r="S59" s="1"/>
      <c r="T59" s="15">
        <f t="shared" si="5"/>
        <v>2956183</v>
      </c>
      <c r="U59" s="15"/>
      <c r="V59" s="15">
        <v>3061941</v>
      </c>
      <c r="W59" s="1"/>
      <c r="X59" s="15">
        <f t="shared" si="8"/>
        <v>3061941</v>
      </c>
      <c r="Y59" s="1"/>
      <c r="Z59" s="15">
        <f t="shared" si="9"/>
        <v>0</v>
      </c>
      <c r="AA59" s="1"/>
      <c r="AB59" s="15">
        <f t="shared" si="6"/>
        <v>2956183</v>
      </c>
      <c r="AC59" s="1"/>
      <c r="AD59" s="15">
        <v>215189</v>
      </c>
      <c r="AE59" s="1"/>
      <c r="AF59" s="2">
        <f t="shared" si="7"/>
        <v>-2846752</v>
      </c>
      <c r="AG59" s="1"/>
    </row>
    <row r="60" spans="1:33" s="21" customFormat="1" ht="18" customHeight="1" x14ac:dyDescent="0.2">
      <c r="A60" s="1" t="s">
        <v>8</v>
      </c>
      <c r="B60" s="1"/>
      <c r="C60" s="20">
        <v>752121.25000000012</v>
      </c>
      <c r="D60" s="2">
        <f t="shared" si="0"/>
        <v>752121</v>
      </c>
      <c r="E60" s="2"/>
      <c r="F60" s="2">
        <v>292665</v>
      </c>
      <c r="G60" s="2"/>
      <c r="H60" s="19">
        <v>1400</v>
      </c>
      <c r="I60" s="2"/>
      <c r="J60" s="19">
        <f t="shared" si="1"/>
        <v>209.05</v>
      </c>
      <c r="K60" s="2"/>
      <c r="L60" s="19">
        <f t="shared" si="2"/>
        <v>2.57</v>
      </c>
      <c r="M60" s="2"/>
      <c r="N60" s="2">
        <f t="shared" si="3"/>
        <v>880452</v>
      </c>
      <c r="O60" s="2"/>
      <c r="P60" s="18" t="s">
        <v>101</v>
      </c>
      <c r="Q60" s="1"/>
      <c r="R60" s="17">
        <f t="shared" si="4"/>
        <v>0.7</v>
      </c>
      <c r="S60" s="1"/>
      <c r="T60" s="15">
        <f t="shared" si="5"/>
        <v>616316</v>
      </c>
      <c r="U60" s="15"/>
      <c r="V60" s="15">
        <v>638365</v>
      </c>
      <c r="W60" s="1"/>
      <c r="X60" s="15">
        <f t="shared" si="8"/>
        <v>638365</v>
      </c>
      <c r="Y60" s="1"/>
      <c r="Z60" s="15">
        <f t="shared" si="9"/>
        <v>0</v>
      </c>
      <c r="AA60" s="1"/>
      <c r="AB60" s="15">
        <f t="shared" si="6"/>
        <v>616316</v>
      </c>
      <c r="AC60" s="1"/>
      <c r="AD60" s="15">
        <v>125770</v>
      </c>
      <c r="AE60" s="1"/>
      <c r="AF60" s="2">
        <f t="shared" si="7"/>
        <v>-512595</v>
      </c>
      <c r="AG60" s="1"/>
    </row>
    <row r="61" spans="1:33" x14ac:dyDescent="0.2">
      <c r="A61" s="1" t="s">
        <v>7</v>
      </c>
      <c r="C61" s="20">
        <v>4406716.830000001</v>
      </c>
      <c r="D61" s="2">
        <f t="shared" si="0"/>
        <v>4406717</v>
      </c>
      <c r="E61" s="2"/>
      <c r="F61" s="2">
        <v>561365</v>
      </c>
      <c r="G61" s="2"/>
      <c r="H61" s="19">
        <v>2474.02</v>
      </c>
      <c r="I61" s="2"/>
      <c r="J61" s="19">
        <f t="shared" si="1"/>
        <v>226.9</v>
      </c>
      <c r="K61" s="2"/>
      <c r="L61" s="19">
        <f t="shared" si="2"/>
        <v>7.85</v>
      </c>
      <c r="M61" s="2"/>
      <c r="N61" s="2">
        <f t="shared" si="3"/>
        <v>1555896</v>
      </c>
      <c r="O61" s="2"/>
      <c r="P61" s="18" t="s">
        <v>98</v>
      </c>
      <c r="R61" s="17">
        <f t="shared" si="4"/>
        <v>0.7</v>
      </c>
      <c r="T61" s="15">
        <f t="shared" si="5"/>
        <v>1089127</v>
      </c>
      <c r="U61" s="15"/>
      <c r="V61" s="15">
        <v>1120112</v>
      </c>
      <c r="X61" s="15">
        <f t="shared" si="8"/>
        <v>1120112</v>
      </c>
      <c r="Z61" s="15">
        <f t="shared" si="9"/>
        <v>0</v>
      </c>
      <c r="AB61" s="15">
        <f t="shared" si="6"/>
        <v>1089127</v>
      </c>
      <c r="AD61" s="15">
        <v>157458</v>
      </c>
      <c r="AF61" s="2">
        <f t="shared" si="7"/>
        <v>-962654</v>
      </c>
    </row>
    <row r="62" spans="1:33" x14ac:dyDescent="0.2">
      <c r="A62" s="1" t="s">
        <v>6</v>
      </c>
      <c r="C62" s="20">
        <v>557607.4</v>
      </c>
      <c r="D62" s="2">
        <f t="shared" si="0"/>
        <v>557607</v>
      </c>
      <c r="E62" s="2"/>
      <c r="F62" s="2">
        <v>184473</v>
      </c>
      <c r="G62" s="2"/>
      <c r="H62" s="19">
        <v>1400</v>
      </c>
      <c r="I62" s="2"/>
      <c r="J62" s="19">
        <f t="shared" si="1"/>
        <v>131.77000000000001</v>
      </c>
      <c r="K62" s="2"/>
      <c r="L62" s="19">
        <f t="shared" si="2"/>
        <v>3.02</v>
      </c>
      <c r="M62" s="2"/>
      <c r="N62" s="2">
        <f t="shared" si="3"/>
        <v>880452</v>
      </c>
      <c r="O62" s="2"/>
      <c r="P62" s="18" t="s">
        <v>101</v>
      </c>
      <c r="R62" s="17">
        <f t="shared" si="4"/>
        <v>0.7</v>
      </c>
      <c r="T62" s="15">
        <f t="shared" si="5"/>
        <v>616316</v>
      </c>
      <c r="U62" s="15"/>
      <c r="V62" s="15">
        <v>638365</v>
      </c>
      <c r="X62" s="15">
        <f t="shared" si="8"/>
        <v>638365</v>
      </c>
      <c r="Z62" s="15">
        <f t="shared" si="9"/>
        <v>0</v>
      </c>
      <c r="AB62" s="15">
        <f t="shared" si="6"/>
        <v>616316</v>
      </c>
      <c r="AD62" s="15">
        <v>135042</v>
      </c>
      <c r="AF62" s="2">
        <f t="shared" si="7"/>
        <v>-503323</v>
      </c>
    </row>
    <row r="63" spans="1:33" s="21" customFormat="1" x14ac:dyDescent="0.2">
      <c r="A63" s="1" t="s">
        <v>5</v>
      </c>
      <c r="B63" s="1"/>
      <c r="C63" s="20">
        <v>6101511.0599999996</v>
      </c>
      <c r="D63" s="2">
        <f t="shared" si="0"/>
        <v>6101511</v>
      </c>
      <c r="E63" s="2"/>
      <c r="F63" s="2">
        <v>1989234</v>
      </c>
      <c r="G63" s="2"/>
      <c r="H63" s="19">
        <v>12351.15</v>
      </c>
      <c r="I63" s="2"/>
      <c r="J63" s="19">
        <f t="shared" si="1"/>
        <v>161.06</v>
      </c>
      <c r="K63" s="2"/>
      <c r="L63" s="19">
        <f t="shared" si="2"/>
        <v>3.07</v>
      </c>
      <c r="M63" s="2"/>
      <c r="N63" s="2">
        <f t="shared" si="3"/>
        <v>7767564</v>
      </c>
      <c r="O63" s="2"/>
      <c r="P63" s="18" t="s">
        <v>92</v>
      </c>
      <c r="Q63" s="1"/>
      <c r="R63" s="17">
        <f t="shared" si="4"/>
        <v>0.7</v>
      </c>
      <c r="S63" s="1"/>
      <c r="T63" s="15">
        <f t="shared" si="5"/>
        <v>5437295</v>
      </c>
      <c r="U63" s="15"/>
      <c r="V63" s="15">
        <v>5631817</v>
      </c>
      <c r="W63" s="1"/>
      <c r="X63" s="15">
        <f t="shared" si="8"/>
        <v>5631817</v>
      </c>
      <c r="Y63" s="1"/>
      <c r="Z63" s="15">
        <f t="shared" si="9"/>
        <v>0</v>
      </c>
      <c r="AA63" s="1"/>
      <c r="AB63" s="15">
        <f t="shared" si="6"/>
        <v>5437295</v>
      </c>
      <c r="AC63" s="1"/>
      <c r="AD63" s="15">
        <v>-27131</v>
      </c>
      <c r="AE63" s="1"/>
      <c r="AF63" s="2">
        <f t="shared" si="7"/>
        <v>-5658948</v>
      </c>
      <c r="AG63" s="1"/>
    </row>
    <row r="64" spans="1:33" x14ac:dyDescent="0.2">
      <c r="A64" s="1" t="s">
        <v>4</v>
      </c>
      <c r="C64" s="20">
        <v>2972091.2</v>
      </c>
      <c r="D64" s="2">
        <f t="shared" si="0"/>
        <v>2972091</v>
      </c>
      <c r="E64" s="2"/>
      <c r="F64" s="2">
        <v>1271225</v>
      </c>
      <c r="G64" s="2"/>
      <c r="H64" s="19">
        <v>3892</v>
      </c>
      <c r="I64" s="2"/>
      <c r="J64" s="19">
        <f t="shared" si="1"/>
        <v>326.63</v>
      </c>
      <c r="K64" s="2"/>
      <c r="L64" s="19">
        <f t="shared" si="2"/>
        <v>2.34</v>
      </c>
      <c r="M64" s="2"/>
      <c r="N64" s="2">
        <f t="shared" si="3"/>
        <v>2447655</v>
      </c>
      <c r="O64" s="2"/>
      <c r="P64" s="18" t="s">
        <v>98</v>
      </c>
      <c r="R64" s="17">
        <f t="shared" si="4"/>
        <v>0.7</v>
      </c>
      <c r="T64" s="15">
        <f t="shared" si="5"/>
        <v>1713359</v>
      </c>
      <c r="U64" s="15"/>
      <c r="V64" s="15">
        <v>1774655</v>
      </c>
      <c r="X64" s="15">
        <f t="shared" si="8"/>
        <v>1774655</v>
      </c>
      <c r="Z64" s="15">
        <f t="shared" si="9"/>
        <v>0</v>
      </c>
      <c r="AB64" s="15">
        <f t="shared" si="6"/>
        <v>1713359</v>
      </c>
      <c r="AD64" s="15">
        <v>270019</v>
      </c>
      <c r="AF64" s="2">
        <f t="shared" si="7"/>
        <v>-1504636</v>
      </c>
    </row>
    <row r="65" spans="1:33" ht="24" customHeight="1" thickBot="1" x14ac:dyDescent="0.25">
      <c r="A65" s="7" t="s">
        <v>3</v>
      </c>
      <c r="B65" s="7"/>
      <c r="C65" s="14">
        <f>SUM(C10:C64)</f>
        <v>169141673.29999995</v>
      </c>
      <c r="D65" s="12">
        <f>SUM(D10:D64)</f>
        <v>169141672</v>
      </c>
      <c r="E65" s="12"/>
      <c r="F65" s="12">
        <f>SUM(F10:F64)</f>
        <v>41672236</v>
      </c>
      <c r="G65" s="12"/>
      <c r="H65" s="13">
        <f>SUM(H10:H64)</f>
        <v>269018.80999999994</v>
      </c>
      <c r="I65" s="12"/>
      <c r="J65" s="13">
        <f t="shared" si="1"/>
        <v>154.9</v>
      </c>
      <c r="K65" s="12"/>
      <c r="L65" s="13">
        <f t="shared" si="2"/>
        <v>4.0599999999999996</v>
      </c>
      <c r="M65" s="12"/>
      <c r="N65" s="12">
        <f>SUM(N10:N64)</f>
        <v>169184321</v>
      </c>
      <c r="O65" s="12"/>
      <c r="P65" s="11">
        <v>0</v>
      </c>
      <c r="Q65" s="7"/>
      <c r="R65" s="11" t="s">
        <v>2</v>
      </c>
      <c r="S65" s="7"/>
      <c r="T65" s="8">
        <f>SUM(T10:T64)</f>
        <v>118429024</v>
      </c>
      <c r="U65" s="8"/>
      <c r="V65" s="8">
        <f>SUM(V10:V64)</f>
        <v>122665880</v>
      </c>
      <c r="W65" s="7"/>
      <c r="X65" s="8">
        <f>SUM(X10:X64)</f>
        <v>122652341</v>
      </c>
      <c r="Y65" s="7"/>
      <c r="Z65" s="8">
        <f>SUM(Z10:Z64)</f>
        <v>-13539</v>
      </c>
      <c r="AA65" s="7"/>
      <c r="AB65" s="8">
        <f>SUM(AB10:AB64)</f>
        <v>118429024</v>
      </c>
      <c r="AC65" s="7"/>
      <c r="AD65" s="8">
        <f>SUM(AD10:AD64)</f>
        <v>7439430</v>
      </c>
      <c r="AE65" s="7"/>
      <c r="AF65" s="8">
        <f>SUM(AF10:AF64)</f>
        <v>-115212911</v>
      </c>
      <c r="AG65" s="7"/>
    </row>
    <row r="66" spans="1:33" ht="6" customHeight="1" thickTop="1" x14ac:dyDescent="0.2"/>
    <row r="67" spans="1:33" x14ac:dyDescent="0.2">
      <c r="A67" s="4" t="s">
        <v>1</v>
      </c>
      <c r="Y67" s="47" t="s">
        <v>109</v>
      </c>
      <c r="Z67" s="46">
        <f>'Step 6a HB4466 Subcommittee Sub'!X65</f>
        <v>-4236856</v>
      </c>
    </row>
    <row r="68" spans="1:33" ht="15" thickBot="1" x14ac:dyDescent="0.25">
      <c r="A68" s="6">
        <v>42408</v>
      </c>
      <c r="Y68" s="47" t="s">
        <v>114</v>
      </c>
      <c r="Z68" s="8">
        <f>Z65-Z67</f>
        <v>4223317</v>
      </c>
    </row>
    <row r="69" spans="1:33" ht="15" thickTop="1" x14ac:dyDescent="0.2">
      <c r="A69" s="4" t="s">
        <v>0</v>
      </c>
    </row>
  </sheetData>
  <pageMargins left="1" right="0.5" top="1" bottom="0.25" header="0.25" footer="0.25"/>
  <pageSetup scale="67" fitToWidth="2" orientation="portrait" r:id="rId1"/>
  <headerFooter alignWithMargins="0">
    <oddHeader>&amp;C&amp;"Arial,Bold"&amp;11PROPOSED REVISIONS TO PSSP
 ALLOWANCE FOR OTHER CURRENT EXPENSE (STEP 6a) 
IN ACCORDANCE WITH HB 4466 SUBCOMMITTEE SUBSTITUTE
FOR THE 2016-17 YEAR
WITH HOLD HARMLESS PROVISION IF PERCENTAGE CHANGE GREATER THAN 1%</oddHeader>
    <oddFooter>&amp;C&amp;11- &amp;P -</oddFooter>
  </headerFooter>
  <colBreaks count="1" manualBreakCount="1">
    <brk id="15" min="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Step 6a HB4466 Subcommittee Sub</vt:lpstr>
      <vt:lpstr>Sorted by Percentage Change</vt:lpstr>
      <vt:lpstr>Hold Harmless all Counties</vt:lpstr>
      <vt:lpstr>Step 6a-Current Expense</vt:lpstr>
      <vt:lpstr>Step 6a-Current Expense Comp</vt:lpstr>
      <vt:lpstr>MCVC Calculation</vt:lpstr>
      <vt:lpstr>MCVC Comp</vt:lpstr>
      <vt:lpstr>Hold Harmless Partial</vt:lpstr>
      <vt:lpstr>'Hold Harmless all Counties'!Print_Area</vt:lpstr>
      <vt:lpstr>'Hold Harmless Partial'!Print_Area</vt:lpstr>
      <vt:lpstr>'MCVC Calculation'!Print_Area</vt:lpstr>
      <vt:lpstr>'MCVC Comp'!Print_Area</vt:lpstr>
      <vt:lpstr>'Sorted by Percentage Change'!Print_Area</vt:lpstr>
      <vt:lpstr>'Step 6a HB4466 Subcommittee Sub'!Print_Area</vt:lpstr>
      <vt:lpstr>'Step 6a-Current Expense'!Print_Area</vt:lpstr>
      <vt:lpstr>'Step 6a-Current Expense Comp'!Print_Area</vt:lpstr>
      <vt:lpstr>'Hold Harmless all Counties'!Print_Titles</vt:lpstr>
      <vt:lpstr>'Hold Harmless Partial'!Print_Titles</vt:lpstr>
      <vt:lpstr>'MCVC Calculation'!Print_Titles</vt:lpstr>
      <vt:lpstr>'MCVC Comp'!Print_Titles</vt:lpstr>
      <vt:lpstr>'Sorted by Percentage Change'!Print_Titles</vt:lpstr>
      <vt:lpstr>'Step 6a HB4466 Subcommittee Sub'!Print_Titles</vt:lpstr>
      <vt:lpstr>'Step 6a-Current Expense'!Print_Titles</vt:lpstr>
      <vt:lpstr>'Step 6a-Current Expense Comp'!Print_Titles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Lori Elliott</cp:lastModifiedBy>
  <cp:lastPrinted>2025-04-17T19:06:31Z</cp:lastPrinted>
  <dcterms:created xsi:type="dcterms:W3CDTF">2016-02-18T20:01:12Z</dcterms:created>
  <dcterms:modified xsi:type="dcterms:W3CDTF">2026-05-26T17:49:06Z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2022-11-09T15:33:37Z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5eb546ee-1e3e-4c07-8ae5-85781207252b</vt:lpwstr>
  </property>
  <property fmtid="{D5CDD505-2E9C-101B-9397-08002B2CF9AE}" pid="8" name="MSIP_Label_460f4a70-4b6c-4bd4-a002-31edb9c00abe_ContentBits">
    <vt:lpwstr>0</vt:lpwstr>
  </property>
</Properties>
</file>