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State Aid (PSSP)\"/>
    </mc:Choice>
  </mc:AlternateContent>
  <xr:revisionPtr revIDLastSave="0" documentId="8_{47E26658-81F3-49DC-AB58-D001CAC78CC4}" xr6:coauthVersionLast="47" xr6:coauthVersionMax="47" xr10:uidLastSave="{00000000-0000-0000-0000-000000000000}"/>
  <bookViews>
    <workbookView xWindow="28680" yWindow="-120" windowWidth="29040" windowHeight="15720" tabRatio="801" xr2:uid="{AC3BEBBC-D3FD-4D4C-9AFE-06A66ACC7FFF}"/>
  </bookViews>
  <sheets>
    <sheet name="State Aid Summary" sheetId="1" r:id="rId1"/>
    <sheet name="J. Rumsey" sheetId="3" state="hidden" r:id="rId2"/>
    <sheet name="CG Career Ctr." sheetId="4" state="hidden" r:id="rId3"/>
    <sheet name="SB VoTech Ctr" sheetId="5" state="hidden" r:id="rId4"/>
    <sheet name="UTC" sheetId="6" state="hidden" r:id="rId5"/>
    <sheet name="RJ Tech Ctr" sheetId="7" state="hidden" r:id="rId6"/>
    <sheet name="Mid-Ohio Valley" sheetId="8" state="hidden" r:id="rId7"/>
    <sheet name="Fred Eberle Tech Ctr" sheetId="9" state="hidden" r:id="rId8"/>
  </sheets>
  <definedNames>
    <definedName name="_Fill" hidden="1">#REF!</definedName>
    <definedName name="CALHOUN_GILMER">'CG Career Ctr.'!#REF!</definedName>
    <definedName name="CG___SALARY">'CG Career Ctr.'!$A$1:$Q$56</definedName>
    <definedName name="CGcomps">'CG Career Ctr.'!$A$1:$Q$56</definedName>
    <definedName name="CGretire">'CG Career Ctr.'!#REF!</definedName>
    <definedName name="FRED_W._EBERLE">'Fred Eberle Tech Ctr'!#REF!</definedName>
    <definedName name="FWE___SALARY">'Fred Eberle Tech Ctr'!$A$1:$Q$58</definedName>
    <definedName name="J._RUMSEY">'J. Rumsey'!#REF!</definedName>
    <definedName name="JR___SALARY">'J. Rumsey'!$A$1:$P$52</definedName>
    <definedName name="PE_BASIC">#REF!</definedName>
    <definedName name="PE_EQUITY">#REF!</definedName>
    <definedName name="_xlnm.Print_Area" localSheetId="2">'CG Career Ctr.'!$A$1:$R$56</definedName>
    <definedName name="_xlnm.Print_Area" localSheetId="7">'Fred Eberle Tech Ctr'!$A$1:$Q$58</definedName>
    <definedName name="_xlnm.Print_Area" localSheetId="1">'J. Rumsey'!$A$1:$Q$52</definedName>
    <definedName name="_xlnm.Print_Area" localSheetId="6">'Mid-Ohio Valley'!$A$1:$Q$56</definedName>
    <definedName name="_xlnm.Print_Area" localSheetId="5">'RJ Tech Ctr'!$A$1:$Q$52</definedName>
    <definedName name="_xlnm.Print_Area" localSheetId="3">'SB VoTech Ctr'!$A$1:$R$55</definedName>
    <definedName name="_xlnm.Print_Area" localSheetId="0">'State Aid Summary'!$A$1:$I$19</definedName>
    <definedName name="_xlnm.Print_Area" localSheetId="4">UTC!$A$1:$R$49</definedName>
    <definedName name="PRT___SALARY">'Mid-Ohio Valley'!$A$1:$Q$56</definedName>
    <definedName name="PRT_VOCATIONAL">'Mid-Ohio Valley'!#REF!</definedName>
    <definedName name="RETIREMNT_COVER">#REF!</definedName>
    <definedName name="RJ___SALARY">'RJ Tech Ctr'!$A$1:$Q$52</definedName>
    <definedName name="ROANE_JACKSON">'RJ Tech Ctr'!#REF!</definedName>
    <definedName name="RumseyRet">'J. Rumsey'!#REF!</definedName>
    <definedName name="SALARY_COVER">'State Aid Summary'!$A$1:$I$19</definedName>
    <definedName name="SB___SALARY">'SB VoTech Ctr'!$A$1:$Q$55</definedName>
    <definedName name="SOUTH_BRANCH">'SB VoTech Ctr'!#REF!</definedName>
    <definedName name="SP_BASIC">#REF!</definedName>
    <definedName name="SP_EQUITY">#REF!</definedName>
    <definedName name="UTC">UTC!#REF!</definedName>
    <definedName name="UTC___SALARY">UTC!$A$1:$Q$49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6" l="1"/>
  <c r="O11" i="4"/>
  <c r="O13" i="4" s="1"/>
  <c r="L11" i="3"/>
  <c r="L13" i="3"/>
  <c r="I13" i="6"/>
  <c r="K11" i="6"/>
  <c r="H13" i="3"/>
  <c r="M11" i="6"/>
  <c r="J13" i="3"/>
  <c r="M10" i="9"/>
  <c r="M10" i="8"/>
  <c r="M12" i="8"/>
  <c r="M10" i="7"/>
  <c r="M12" i="7"/>
  <c r="M10" i="5"/>
  <c r="M11" i="4"/>
  <c r="M13" i="4"/>
  <c r="I12" i="9"/>
  <c r="I12" i="8"/>
  <c r="I12" i="7"/>
  <c r="I12" i="5"/>
  <c r="I13" i="4"/>
  <c r="S13" i="3"/>
  <c r="T11" i="3"/>
  <c r="A57" i="9"/>
  <c r="K13" i="4"/>
  <c r="S31" i="9"/>
  <c r="Q31" i="9"/>
  <c r="S31" i="8"/>
  <c r="Q31" i="8"/>
  <c r="S31" i="7"/>
  <c r="Q31" i="7" s="1"/>
  <c r="S33" i="6"/>
  <c r="Q33" i="6" s="1"/>
  <c r="S31" i="5"/>
  <c r="Q31" i="5" s="1"/>
  <c r="S33" i="4"/>
  <c r="Q33" i="4" s="1"/>
  <c r="R33" i="3"/>
  <c r="P33" i="3" s="1"/>
  <c r="S25" i="3"/>
  <c r="M25" i="4"/>
  <c r="Q21" i="9"/>
  <c r="Q23" i="9"/>
  <c r="K23" i="8"/>
  <c r="K12" i="7"/>
  <c r="P23" i="3"/>
  <c r="P25" i="3"/>
  <c r="Q21" i="7"/>
  <c r="Q23" i="7"/>
  <c r="Q23" i="6"/>
  <c r="T23" i="6"/>
  <c r="Q21" i="5"/>
  <c r="Q23" i="5"/>
  <c r="Q23" i="4"/>
  <c r="Q25" i="4"/>
  <c r="M23" i="9"/>
  <c r="M23" i="8"/>
  <c r="M23" i="5"/>
  <c r="K23" i="5"/>
  <c r="K12" i="9"/>
  <c r="K12" i="8"/>
  <c r="M23" i="7"/>
  <c r="K23" i="7"/>
  <c r="A2" i="3"/>
  <c r="A3" i="3"/>
  <c r="A4" i="3"/>
  <c r="A50" i="3"/>
  <c r="A52" i="3"/>
  <c r="A56" i="9"/>
  <c r="A58" i="9"/>
  <c r="A54" i="8"/>
  <c r="A56" i="8"/>
  <c r="A50" i="7"/>
  <c r="A52" i="7"/>
  <c r="A47" i="6"/>
  <c r="A49" i="6"/>
  <c r="A53" i="5"/>
  <c r="A55" i="5"/>
  <c r="A54" i="4"/>
  <c r="A56" i="4"/>
  <c r="A2" i="9"/>
  <c r="A3" i="9"/>
  <c r="A2" i="8"/>
  <c r="A3" i="8"/>
  <c r="A2" i="7"/>
  <c r="A3" i="7"/>
  <c r="A2" i="6"/>
  <c r="A3" i="6"/>
  <c r="A2" i="5"/>
  <c r="A3" i="5"/>
  <c r="A2" i="4"/>
  <c r="A3" i="4"/>
  <c r="A4" i="9"/>
  <c r="A4" i="4"/>
  <c r="A4" i="6"/>
  <c r="A4" i="8"/>
  <c r="A4" i="5"/>
  <c r="A4" i="7"/>
  <c r="K25" i="4"/>
  <c r="J25" i="3"/>
  <c r="K25" i="6"/>
  <c r="M13" i="6"/>
  <c r="L25" i="3"/>
  <c r="M25" i="6"/>
  <c r="T25" i="4"/>
  <c r="K23" i="9"/>
  <c r="Q21" i="8"/>
  <c r="Q23" i="8"/>
  <c r="K12" i="5"/>
  <c r="O10" i="8"/>
  <c r="O12" i="8" s="1"/>
  <c r="M12" i="9"/>
  <c r="K13" i="6"/>
  <c r="Q25" i="6"/>
  <c r="M12" i="5"/>
  <c r="O10" i="5"/>
  <c r="Q10" i="5"/>
  <c r="Q12" i="5" s="1"/>
  <c r="Q25" i="5" s="1"/>
  <c r="O12" i="5"/>
  <c r="O10" i="7"/>
  <c r="Q10" i="7" s="1"/>
  <c r="Q12" i="7" s="1"/>
  <c r="Q25" i="7" s="1"/>
  <c r="O10" i="9"/>
  <c r="O12" i="9" s="1"/>
  <c r="O13" i="6"/>
  <c r="Q11" i="6"/>
  <c r="Q13" i="6" s="1"/>
  <c r="Q27" i="6" s="1"/>
  <c r="N11" i="3"/>
  <c r="P11" i="3" s="1"/>
  <c r="P13" i="3" s="1"/>
  <c r="P27" i="3" s="1"/>
  <c r="N13" i="3" l="1"/>
  <c r="O12" i="7"/>
  <c r="Q10" i="9"/>
  <c r="Q12" i="9" s="1"/>
  <c r="Q25" i="9" s="1"/>
  <c r="Q33" i="9" s="1"/>
  <c r="Q35" i="6"/>
  <c r="Q32" i="6"/>
  <c r="Q29" i="6"/>
  <c r="Q27" i="7"/>
  <c r="Q33" i="7"/>
  <c r="Q30" i="7"/>
  <c r="Q27" i="5"/>
  <c r="Q33" i="5"/>
  <c r="Q30" i="5"/>
  <c r="P29" i="3"/>
  <c r="P35" i="3"/>
  <c r="P32" i="3"/>
  <c r="Q10" i="8"/>
  <c r="Q12" i="8" s="1"/>
  <c r="Q25" i="8" s="1"/>
  <c r="Q11" i="4"/>
  <c r="Q13" i="4" s="1"/>
  <c r="Q27" i="4" s="1"/>
  <c r="A55" i="8"/>
  <c r="A51" i="3"/>
  <c r="A54" i="5"/>
  <c r="A51" i="7"/>
  <c r="A55" i="4"/>
  <c r="A48" i="6"/>
  <c r="Q27" i="9" l="1"/>
  <c r="Q30" i="9"/>
  <c r="Q30" i="8"/>
  <c r="Q27" i="8"/>
  <c r="Q33" i="8"/>
  <c r="T27" i="4"/>
  <c r="Q35" i="4"/>
  <c r="Q29" i="4"/>
  <c r="Q32" i="4"/>
</calcChain>
</file>

<file path=xl/sharedStrings.xml><?xml version="1.0" encoding="utf-8"?>
<sst xmlns="http://schemas.openxmlformats.org/spreadsheetml/2006/main" count="540" uniqueCount="89">
  <si>
    <t>Professional</t>
  </si>
  <si>
    <t>Service</t>
  </si>
  <si>
    <t>Fixed</t>
  </si>
  <si>
    <t>Faculty</t>
  </si>
  <si>
    <t>Total</t>
  </si>
  <si>
    <t xml:space="preserve">Center                </t>
  </si>
  <si>
    <t>Personnel</t>
  </si>
  <si>
    <t>Charges</t>
  </si>
  <si>
    <t>Senates</t>
  </si>
  <si>
    <t>Allowance</t>
  </si>
  <si>
    <t>James Rumsey</t>
  </si>
  <si>
    <t>Calhoun-Gilmer</t>
  </si>
  <si>
    <t>South Branch</t>
  </si>
  <si>
    <t>United</t>
  </si>
  <si>
    <t>Roane-Jackson</t>
  </si>
  <si>
    <t>Fred W. Eberle</t>
  </si>
  <si>
    <t xml:space="preserve">     TOTAL</t>
  </si>
  <si>
    <t>OSF</t>
  </si>
  <si>
    <t>JAMES RUMSEY TECHNICAL INSTITUTE</t>
  </si>
  <si>
    <t>Salary</t>
  </si>
  <si>
    <t>State</t>
  </si>
  <si>
    <t>FTE</t>
  </si>
  <si>
    <t>Equity</t>
  </si>
  <si>
    <t xml:space="preserve"> </t>
  </si>
  <si>
    <t/>
  </si>
  <si>
    <t xml:space="preserve">        </t>
  </si>
  <si>
    <t xml:space="preserve">       </t>
  </si>
  <si>
    <t xml:space="preserve">          </t>
  </si>
  <si>
    <t>NOTE:  Formulas in column L are different for principals and asst principals than for others.</t>
  </si>
  <si>
    <t>Check Totals</t>
  </si>
  <si>
    <t>Should Equal</t>
  </si>
  <si>
    <t>Funded Basic</t>
  </si>
  <si>
    <t>Increments</t>
  </si>
  <si>
    <t>Total State</t>
  </si>
  <si>
    <t>Funding</t>
  </si>
  <si>
    <t>(If Applicable)</t>
  </si>
  <si>
    <t>on Retirement</t>
  </si>
  <si>
    <t xml:space="preserve">     Total Step 1</t>
  </si>
  <si>
    <t>STEP 2 - ALLOWANCE FOR SERVICE PERSONNEL:</t>
  </si>
  <si>
    <t xml:space="preserve">     Total Step 2</t>
  </si>
  <si>
    <t xml:space="preserve">STEP 6 - ALLOWANCE FOR SUBSTITUTES AND FACULTY SENATES: </t>
  </si>
  <si>
    <t>TOTAL ALLOWANCE</t>
  </si>
  <si>
    <t>CALHOUN-GILMER CAREER CENTER</t>
  </si>
  <si>
    <t>SOUTH BRANCH VOCATIONAL AND TECHNICAL CENTER</t>
  </si>
  <si>
    <t>UNITED TECHNICAL CENTER</t>
  </si>
  <si>
    <t>Total State Funding</t>
  </si>
  <si>
    <t>on Retirement Sheet</t>
  </si>
  <si>
    <t>ROANE-JACKSON TECHNICAL CENTER</t>
  </si>
  <si>
    <t>FRED W. EBERLE TECHNICAL CENTER</t>
  </si>
  <si>
    <t>Notes:  (a) Schedule includes only state funded positions.  (b) Salary allowance for multi-classified service personnel calculated based upon pay grade of highest classification held.</t>
  </si>
  <si>
    <t>MID-OHIO VALLEY TECHNICAL CENTER</t>
  </si>
  <si>
    <t>Mid-Ohio Valley</t>
  </si>
  <si>
    <t>Step 2</t>
  </si>
  <si>
    <t>Step 3</t>
  </si>
  <si>
    <t>Step 6</t>
  </si>
  <si>
    <t>STEP 1 &amp; 5 - ALLOWANCE FOR PROFESSIONAL PERSONNEL:</t>
  </si>
  <si>
    <t>GRAND TOTAL - STEPS 1, 2, AND 5</t>
  </si>
  <si>
    <t>Faculty Senates  (16 PI and student support personnel x $200)</t>
  </si>
  <si>
    <t>Faculty Senates  (9 PI and student support personnel x $200)</t>
  </si>
  <si>
    <t>Substitutes and Current Expense  (12.5% of Steps 1 and 2)</t>
  </si>
  <si>
    <t>check for total salaries</t>
  </si>
  <si>
    <t>Amounts per Scattergrams</t>
  </si>
  <si>
    <t>From</t>
  </si>
  <si>
    <t>Scattergrams</t>
  </si>
  <si>
    <t xml:space="preserve">From </t>
  </si>
  <si>
    <t>Faculty Senates  (12 PI and student support personnel x $200)</t>
  </si>
  <si>
    <t>Faculty Senates  (8.5 PI and student support personnel x $200)</t>
  </si>
  <si>
    <t xml:space="preserve">Nat'l Co. &amp; </t>
  </si>
  <si>
    <t>Nurse Bonus</t>
  </si>
  <si>
    <t xml:space="preserve"> &amp; Principals</t>
  </si>
  <si>
    <t>Faculty Senates  (11 PI and student support personnel x $200)</t>
  </si>
  <si>
    <t>Faculty Senates  (18 PI and student support personnel x $200)</t>
  </si>
  <si>
    <t>Faculty Senates  (15.5 PI and student support personnel x $200)</t>
  </si>
  <si>
    <t>Current</t>
  </si>
  <si>
    <t>Step 6a</t>
  </si>
  <si>
    <t>Operations</t>
  </si>
  <si>
    <t>Steps 6b &amp; c</t>
  </si>
  <si>
    <t xml:space="preserve">Substitute </t>
  </si>
  <si>
    <t>Salaries</t>
  </si>
  <si>
    <t>STEP 3 - ALLOWANCE FOR FIXED CHARGES (8.54%)</t>
  </si>
  <si>
    <t>Step 5</t>
  </si>
  <si>
    <t xml:space="preserve">Prof. Student </t>
  </si>
  <si>
    <t xml:space="preserve">Support Pers. </t>
  </si>
  <si>
    <t>Step 1</t>
  </si>
  <si>
    <t>MCVC26 Comps</t>
  </si>
  <si>
    <t>Multi-County Vocational Centers</t>
  </si>
  <si>
    <t>Public School Support Program</t>
  </si>
  <si>
    <t>Final Computations</t>
  </si>
  <si>
    <t>For the 2025-26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</si>
</sst>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41" formatCode="_(* #,##0_);_(* \(#,##0\);_(* &quot;-&quot;_);_(@_)"/>
    <numFmt numFmtId="43" formatCode="_(* #,##0.00_);_(* \(#,##0.00\);_(* &quot;-&quot;??_);_(@_)"/>
    <numFmt numFmtId="164" formatCode="mm/dd/yy_)"/>
    <numFmt numFmtId="165" formatCode="\(#,##0.00\);\(\(#,##0.00\)\)"/>
    <numFmt numFmtId="166" formatCode="0.00_)"/>
    <numFmt numFmtId="167" formatCode="0.0%"/>
    <numFmt numFmtId="168" formatCode="dd\-mmm\-yy_)"/>
    <numFmt numFmtId="169" formatCode="_(* #,##0_);_(* \(#,##0\);_(* &quot;-&quot;??_);_(@_)"/>
    <numFmt numFmtId="170" formatCode="0.000"/>
    <numFmt numFmtId="171" formatCode="0.0000"/>
    <numFmt numFmtId="172" formatCode="_(* #,##0.0000_);_(* \(#,##0.0000\);_(* &quot;-&quot;????_);_(@_)"/>
  </numFmts>
  <fonts count="10" x14ac:knownFonts="1">
    <font>
      <sz val="12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8"/>
      <name val="Arial"/>
      <family val="2"/>
    </font>
    <font>
      <sz val="10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3" fillId="0" borderId="0" xfId="0" applyFont="1"/>
    <xf numFmtId="0" fontId="4" fillId="2" borderId="0" xfId="0" applyFont="1" applyFill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Protection="1">
      <protection locked="0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37" fontId="4" fillId="0" borderId="0" xfId="0" applyNumberFormat="1" applyFont="1" applyAlignment="1" applyProtection="1">
      <alignment horizontal="right"/>
      <protection locked="0"/>
    </xf>
    <xf numFmtId="37" fontId="4" fillId="0" borderId="0" xfId="0" applyNumberFormat="1" applyFo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>
      <alignment horizontal="center"/>
    </xf>
    <xf numFmtId="37" fontId="4" fillId="0" borderId="1" xfId="0" applyNumberFormat="1" applyFont="1" applyBorder="1" applyAlignment="1" applyProtection="1">
      <alignment horizontal="right"/>
      <protection locked="0"/>
    </xf>
    <xf numFmtId="0" fontId="4" fillId="0" borderId="0" xfId="0" applyFont="1" applyAlignment="1" applyProtection="1">
      <alignment horizontal="fill"/>
      <protection locked="0"/>
    </xf>
    <xf numFmtId="0" fontId="4" fillId="0" borderId="0" xfId="0" applyFont="1" applyProtection="1">
      <protection locked="0"/>
    </xf>
    <xf numFmtId="165" fontId="4" fillId="0" borderId="0" xfId="0" applyNumberFormat="1" applyFont="1"/>
    <xf numFmtId="37" fontId="4" fillId="0" borderId="2" xfId="0" applyNumberFormat="1" applyFont="1" applyBorder="1" applyProtection="1">
      <protection locked="0"/>
    </xf>
    <xf numFmtId="0" fontId="4" fillId="0" borderId="2" xfId="0" applyFont="1" applyBorder="1"/>
    <xf numFmtId="165" fontId="4" fillId="0" borderId="1" xfId="0" applyNumberFormat="1" applyFont="1" applyBorder="1"/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right"/>
      <protection locked="0"/>
    </xf>
    <xf numFmtId="5" fontId="4" fillId="0" borderId="0" xfId="0" applyNumberFormat="1" applyFont="1"/>
    <xf numFmtId="0" fontId="5" fillId="0" borderId="0" xfId="0" applyFont="1"/>
    <xf numFmtId="10" fontId="4" fillId="0" borderId="0" xfId="0" applyNumberFormat="1" applyFont="1" applyAlignment="1">
      <alignment horizontal="left"/>
    </xf>
    <xf numFmtId="37" fontId="4" fillId="0" borderId="0" xfId="0" applyNumberFormat="1" applyFont="1"/>
    <xf numFmtId="10" fontId="4" fillId="0" borderId="0" xfId="0" applyNumberFormat="1" applyFont="1"/>
    <xf numFmtId="0" fontId="6" fillId="0" borderId="0" xfId="0" applyFont="1" applyProtection="1">
      <protection locked="0"/>
    </xf>
    <xf numFmtId="10" fontId="3" fillId="0" borderId="0" xfId="0" applyNumberFormat="1" applyFont="1" applyAlignment="1">
      <alignment horizontal="right"/>
    </xf>
    <xf numFmtId="167" fontId="4" fillId="0" borderId="0" xfId="0" applyNumberFormat="1" applyFont="1"/>
    <xf numFmtId="164" fontId="4" fillId="0" borderId="0" xfId="0" applyNumberFormat="1" applyFont="1" applyAlignment="1" applyProtection="1">
      <alignment horizontal="left"/>
      <protection locked="0"/>
    </xf>
    <xf numFmtId="168" fontId="4" fillId="0" borderId="0" xfId="0" applyNumberFormat="1" applyFont="1" applyAlignment="1" applyProtection="1">
      <alignment horizontal="left"/>
      <protection locked="0"/>
    </xf>
    <xf numFmtId="0" fontId="2" fillId="0" borderId="0" xfId="0" applyFont="1"/>
    <xf numFmtId="0" fontId="7" fillId="0" borderId="0" xfId="0" applyFont="1"/>
    <xf numFmtId="0" fontId="4" fillId="0" borderId="3" xfId="0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37" fontId="7" fillId="0" borderId="0" xfId="0" applyNumberFormat="1" applyFont="1" applyAlignment="1">
      <alignment horizontal="right"/>
    </xf>
    <xf numFmtId="166" fontId="7" fillId="0" borderId="0" xfId="0" applyNumberFormat="1" applyFont="1"/>
    <xf numFmtId="37" fontId="4" fillId="3" borderId="0" xfId="0" applyNumberFormat="1" applyFont="1" applyFill="1"/>
    <xf numFmtId="0" fontId="3" fillId="0" borderId="2" xfId="0" applyFont="1" applyBorder="1"/>
    <xf numFmtId="0" fontId="4" fillId="0" borderId="3" xfId="0" applyFont="1" applyBorder="1" applyAlignment="1" applyProtection="1">
      <alignment horizontal="center"/>
      <protection locked="0"/>
    </xf>
    <xf numFmtId="0" fontId="4" fillId="0" borderId="3" xfId="0" applyFont="1" applyBorder="1" applyProtection="1">
      <protection locked="0"/>
    </xf>
    <xf numFmtId="37" fontId="4" fillId="0" borderId="3" xfId="0" applyNumberFormat="1" applyFont="1" applyBorder="1" applyAlignment="1" applyProtection="1">
      <alignment horizontal="right"/>
      <protection locked="0"/>
    </xf>
    <xf numFmtId="165" fontId="3" fillId="0" borderId="1" xfId="0" applyNumberFormat="1" applyFont="1" applyBorder="1"/>
    <xf numFmtId="0" fontId="4" fillId="0" borderId="3" xfId="0" applyFont="1" applyBorder="1"/>
    <xf numFmtId="0" fontId="3" fillId="4" borderId="0" xfId="0" applyFont="1" applyFill="1"/>
    <xf numFmtId="0" fontId="4" fillId="4" borderId="0" xfId="0" applyFont="1" applyFill="1"/>
    <xf numFmtId="0" fontId="4" fillId="4" borderId="2" xfId="0" applyFont="1" applyFill="1" applyBorder="1"/>
    <xf numFmtId="165" fontId="4" fillId="4" borderId="1" xfId="0" applyNumberFormat="1" applyFont="1" applyFill="1" applyBorder="1"/>
    <xf numFmtId="0" fontId="3" fillId="0" borderId="3" xfId="0" applyFont="1" applyBorder="1"/>
    <xf numFmtId="37" fontId="7" fillId="0" borderId="1" xfId="0" applyNumberFormat="1" applyFont="1" applyBorder="1"/>
    <xf numFmtId="165" fontId="6" fillId="0" borderId="0" xfId="0" applyNumberFormat="1" applyFont="1"/>
    <xf numFmtId="5" fontId="3" fillId="0" borderId="0" xfId="0" applyNumberFormat="1" applyFont="1"/>
    <xf numFmtId="165" fontId="3" fillId="0" borderId="4" xfId="0" applyNumberFormat="1" applyFont="1" applyBorder="1"/>
    <xf numFmtId="165" fontId="3" fillId="0" borderId="0" xfId="0" applyNumberFormat="1" applyFont="1"/>
    <xf numFmtId="10" fontId="3" fillId="0" borderId="0" xfId="0" applyNumberFormat="1" applyFont="1" applyAlignment="1">
      <alignment horizontal="center"/>
    </xf>
    <xf numFmtId="166" fontId="4" fillId="0" borderId="0" xfId="0" applyNumberFormat="1" applyFont="1" applyAlignment="1" applyProtection="1">
      <alignment horizontal="right"/>
      <protection locked="0"/>
    </xf>
    <xf numFmtId="41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Continuous"/>
    </xf>
    <xf numFmtId="0" fontId="5" fillId="0" borderId="0" xfId="0" quotePrefix="1" applyFont="1" applyAlignment="1" applyProtection="1">
      <alignment horizontal="left"/>
      <protection locked="0"/>
    </xf>
    <xf numFmtId="0" fontId="9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8" fillId="0" borderId="0" xfId="0" applyFont="1"/>
    <xf numFmtId="0" fontId="9" fillId="0" borderId="0" xfId="0" quotePrefix="1" applyFont="1" applyAlignment="1">
      <alignment horizontal="centerContinuous"/>
    </xf>
    <xf numFmtId="0" fontId="8" fillId="0" borderId="0" xfId="0" quotePrefix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quotePrefix="1" applyFont="1" applyBorder="1" applyAlignment="1">
      <alignment horizontal="center"/>
    </xf>
    <xf numFmtId="37" fontId="8" fillId="0" borderId="0" xfId="0" applyNumberFormat="1" applyFont="1"/>
    <xf numFmtId="0" fontId="8" fillId="0" borderId="5" xfId="0" applyFont="1" applyBorder="1"/>
    <xf numFmtId="41" fontId="8" fillId="0" borderId="5" xfId="0" applyNumberFormat="1" applyFont="1" applyBorder="1"/>
    <xf numFmtId="164" fontId="8" fillId="0" borderId="0" xfId="0" quotePrefix="1" applyNumberFormat="1" applyFont="1" applyAlignment="1">
      <alignment horizontal="left"/>
    </xf>
    <xf numFmtId="0" fontId="8" fillId="0" borderId="0" xfId="0" quotePrefix="1" applyFont="1" applyAlignment="1">
      <alignment horizontal="left"/>
    </xf>
    <xf numFmtId="0" fontId="1" fillId="0" borderId="0" xfId="0" applyFont="1"/>
    <xf numFmtId="5" fontId="4" fillId="4" borderId="0" xfId="0" applyNumberFormat="1" applyFont="1" applyFill="1"/>
    <xf numFmtId="37" fontId="7" fillId="0" borderId="0" xfId="0" applyNumberFormat="1" applyFont="1" applyAlignment="1" applyProtection="1">
      <alignment horizontal="center"/>
      <protection locked="0"/>
    </xf>
    <xf numFmtId="165" fontId="4" fillId="4" borderId="0" xfId="0" applyNumberFormat="1" applyFont="1" applyFill="1"/>
    <xf numFmtId="37" fontId="4" fillId="0" borderId="0" xfId="0" applyNumberFormat="1" applyFont="1" applyAlignment="1" applyProtection="1">
      <alignment horizontal="center"/>
      <protection locked="0"/>
    </xf>
    <xf numFmtId="37" fontId="4" fillId="0" borderId="3" xfId="0" applyNumberFormat="1" applyFont="1" applyBorder="1" applyAlignment="1" applyProtection="1">
      <alignment horizontal="center"/>
      <protection locked="0"/>
    </xf>
    <xf numFmtId="170" fontId="4" fillId="0" borderId="0" xfId="0" applyNumberFormat="1" applyFont="1" applyAlignment="1">
      <alignment horizontal="right"/>
    </xf>
    <xf numFmtId="171" fontId="4" fillId="0" borderId="0" xfId="0" applyNumberFormat="1" applyFont="1" applyAlignment="1" applyProtection="1">
      <alignment horizontal="right"/>
      <protection locked="0"/>
    </xf>
    <xf numFmtId="171" fontId="4" fillId="0" borderId="0" xfId="0" applyNumberFormat="1" applyFont="1" applyAlignment="1">
      <alignment horizontal="right"/>
    </xf>
    <xf numFmtId="171" fontId="4" fillId="0" borderId="0" xfId="0" applyNumberFormat="1" applyFont="1" applyAlignment="1">
      <alignment horizontal="center"/>
    </xf>
    <xf numFmtId="171" fontId="4" fillId="0" borderId="0" xfId="0" applyNumberFormat="1" applyFont="1" applyAlignment="1" applyProtection="1">
      <alignment horizontal="center"/>
      <protection locked="0"/>
    </xf>
    <xf numFmtId="171" fontId="4" fillId="0" borderId="1" xfId="0" applyNumberFormat="1" applyFont="1" applyBorder="1" applyAlignment="1" applyProtection="1">
      <alignment horizontal="center"/>
      <protection locked="0"/>
    </xf>
    <xf numFmtId="171" fontId="3" fillId="0" borderId="0" xfId="0" applyNumberFormat="1" applyFont="1" applyAlignment="1">
      <alignment horizontal="right"/>
    </xf>
    <xf numFmtId="170" fontId="3" fillId="0" borderId="0" xfId="0" applyNumberFormat="1" applyFont="1" applyAlignment="1">
      <alignment horizontal="right"/>
    </xf>
    <xf numFmtId="37" fontId="4" fillId="0" borderId="3" xfId="0" applyNumberFormat="1" applyFont="1" applyBorder="1" applyProtection="1">
      <protection locked="0"/>
    </xf>
    <xf numFmtId="5" fontId="4" fillId="0" borderId="1" xfId="0" applyNumberFormat="1" applyFont="1" applyBorder="1" applyProtection="1">
      <protection locked="0"/>
    </xf>
    <xf numFmtId="5" fontId="4" fillId="0" borderId="0" xfId="0" applyNumberFormat="1" applyFont="1" applyProtection="1">
      <protection locked="0"/>
    </xf>
    <xf numFmtId="37" fontId="4" fillId="0" borderId="1" xfId="0" applyNumberFormat="1" applyFont="1" applyBorder="1" applyProtection="1">
      <protection locked="0"/>
    </xf>
    <xf numFmtId="37" fontId="4" fillId="0" borderId="1" xfId="0" applyNumberFormat="1" applyFont="1" applyBorder="1" applyAlignment="1" applyProtection="1">
      <alignment horizontal="center"/>
      <protection locked="0"/>
    </xf>
    <xf numFmtId="37" fontId="4" fillId="0" borderId="0" xfId="0" applyNumberFormat="1" applyFont="1" applyAlignment="1" applyProtection="1">
      <alignment horizontal="fill"/>
      <protection locked="0"/>
    </xf>
    <xf numFmtId="3" fontId="4" fillId="0" borderId="0" xfId="0" applyNumberFormat="1" applyFont="1"/>
    <xf numFmtId="37" fontId="6" fillId="0" borderId="0" xfId="0" applyNumberFormat="1" applyFont="1" applyProtection="1">
      <protection locked="0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172" fontId="4" fillId="0" borderId="0" xfId="0" applyNumberFormat="1" applyFont="1" applyAlignment="1">
      <alignment horizontal="right"/>
    </xf>
    <xf numFmtId="172" fontId="4" fillId="0" borderId="0" xfId="0" applyNumberFormat="1" applyFont="1" applyAlignment="1" applyProtection="1">
      <alignment horizontal="right"/>
      <protection locked="0"/>
    </xf>
    <xf numFmtId="172" fontId="4" fillId="0" borderId="0" xfId="0" applyNumberFormat="1" applyFont="1" applyAlignment="1">
      <alignment horizontal="center"/>
    </xf>
    <xf numFmtId="172" fontId="4" fillId="0" borderId="0" xfId="0" applyNumberFormat="1" applyFont="1" applyAlignment="1" applyProtection="1">
      <alignment horizontal="center"/>
      <protection locked="0"/>
    </xf>
    <xf numFmtId="172" fontId="4" fillId="0" borderId="1" xfId="0" applyNumberFormat="1" applyFont="1" applyBorder="1" applyAlignment="1" applyProtection="1">
      <alignment horizontal="center"/>
      <protection locked="0"/>
    </xf>
    <xf numFmtId="172" fontId="3" fillId="0" borderId="0" xfId="0" applyNumberFormat="1" applyFont="1" applyAlignment="1">
      <alignment horizontal="right"/>
    </xf>
    <xf numFmtId="169" fontId="8" fillId="0" borderId="0" xfId="1" applyNumberFormat="1" applyFont="1" applyFill="1" applyProtection="1"/>
    <xf numFmtId="0" fontId="4" fillId="0" borderId="1" xfId="0" applyFont="1" applyBorder="1"/>
    <xf numFmtId="37" fontId="4" fillId="0" borderId="1" xfId="0" applyNumberFormat="1" applyFont="1" applyBorder="1"/>
    <xf numFmtId="5" fontId="5" fillId="0" borderId="4" xfId="0" applyNumberFormat="1" applyFont="1" applyBorder="1"/>
    <xf numFmtId="37" fontId="4" fillId="0" borderId="2" xfId="0" applyNumberFormat="1" applyFont="1" applyBorder="1" applyAlignment="1" applyProtection="1">
      <alignment horizontal="right"/>
      <protection locked="0"/>
    </xf>
    <xf numFmtId="3" fontId="3" fillId="0" borderId="0" xfId="0" applyNumberFormat="1" applyFont="1"/>
    <xf numFmtId="37" fontId="4" fillId="0" borderId="0" xfId="0" applyNumberFormat="1" applyFont="1" applyAlignment="1" applyProtection="1">
      <alignment wrapText="1"/>
      <protection locked="0"/>
    </xf>
    <xf numFmtId="37" fontId="8" fillId="0" borderId="5" xfId="0" applyNumberFormat="1" applyFont="1" applyBorder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01E2C-C4D6-4AEB-A879-61D632C3EB30}">
  <sheetPr transitionEvaluation="1">
    <pageSetUpPr fitToPage="1"/>
  </sheetPr>
  <dimension ref="A1:I19"/>
  <sheetViews>
    <sheetView tabSelected="1" defaultGridColor="0" view="pageBreakPreview" colorId="22" zoomScale="87" zoomScaleNormal="87" zoomScaleSheetLayoutView="87" workbookViewId="0">
      <selection activeCell="N20" sqref="N20"/>
    </sheetView>
  </sheetViews>
  <sheetFormatPr defaultColWidth="9.77734375" defaultRowHeight="14.25" x14ac:dyDescent="0.2"/>
  <cols>
    <col min="1" max="1" width="14" style="66" bestFit="1" customWidth="1"/>
    <col min="2" max="2" width="10" style="66" bestFit="1" customWidth="1"/>
    <col min="3" max="3" width="9.21875" style="66" bestFit="1" customWidth="1"/>
    <col min="4" max="4" width="7.77734375" style="66" bestFit="1" customWidth="1"/>
    <col min="5" max="5" width="11.5546875" style="66" bestFit="1" customWidth="1"/>
    <col min="6" max="6" width="8.88671875" style="66" bestFit="1" customWidth="1"/>
    <col min="7" max="7" width="10.5546875" style="66" bestFit="1" customWidth="1"/>
    <col min="8" max="8" width="7" style="66" bestFit="1" customWidth="1"/>
    <col min="9" max="9" width="10.77734375" style="66" customWidth="1"/>
    <col min="10" max="16384" width="9.77734375" style="66"/>
  </cols>
  <sheetData>
    <row r="1" spans="1:9" ht="15" x14ac:dyDescent="0.25">
      <c r="A1" s="64" t="s">
        <v>85</v>
      </c>
      <c r="B1" s="65"/>
      <c r="C1" s="65"/>
      <c r="D1" s="65"/>
      <c r="E1" s="65"/>
      <c r="F1" s="65"/>
      <c r="G1" s="65"/>
      <c r="H1" s="65"/>
      <c r="I1" s="65"/>
    </row>
    <row r="2" spans="1:9" ht="15" x14ac:dyDescent="0.25">
      <c r="A2" s="64" t="s">
        <v>86</v>
      </c>
      <c r="B2" s="65"/>
      <c r="C2" s="65"/>
      <c r="D2" s="65"/>
      <c r="E2" s="65"/>
      <c r="F2" s="65"/>
      <c r="G2" s="65"/>
      <c r="H2" s="65"/>
      <c r="I2" s="65"/>
    </row>
    <row r="3" spans="1:9" ht="15" x14ac:dyDescent="0.25">
      <c r="A3" s="64" t="s">
        <v>87</v>
      </c>
      <c r="B3" s="65"/>
      <c r="C3" s="65"/>
      <c r="D3" s="65"/>
      <c r="E3" s="65"/>
      <c r="F3" s="65"/>
      <c r="G3" s="65"/>
      <c r="H3" s="65"/>
      <c r="I3" s="65"/>
    </row>
    <row r="4" spans="1:9" ht="15" x14ac:dyDescent="0.25">
      <c r="A4" s="67" t="s">
        <v>88</v>
      </c>
      <c r="B4" s="65"/>
      <c r="C4" s="65"/>
      <c r="D4" s="65"/>
      <c r="E4" s="65"/>
      <c r="F4" s="65"/>
      <c r="G4" s="65"/>
      <c r="H4" s="65"/>
      <c r="I4" s="65"/>
    </row>
    <row r="6" spans="1:9" x14ac:dyDescent="0.2">
      <c r="B6" s="68" t="s">
        <v>83</v>
      </c>
      <c r="C6" s="68" t="s">
        <v>52</v>
      </c>
      <c r="D6" s="68" t="s">
        <v>53</v>
      </c>
      <c r="E6" s="68" t="s">
        <v>80</v>
      </c>
      <c r="F6" s="69" t="s">
        <v>74</v>
      </c>
      <c r="G6" s="68" t="s">
        <v>76</v>
      </c>
      <c r="H6" s="68" t="s">
        <v>54</v>
      </c>
      <c r="I6" s="69"/>
    </row>
    <row r="7" spans="1:9" x14ac:dyDescent="0.2">
      <c r="B7" s="69" t="s">
        <v>0</v>
      </c>
      <c r="C7" s="69" t="s">
        <v>1</v>
      </c>
      <c r="D7" s="69" t="s">
        <v>2</v>
      </c>
      <c r="E7" s="69" t="s">
        <v>81</v>
      </c>
      <c r="F7" s="69" t="s">
        <v>73</v>
      </c>
      <c r="G7" s="69" t="s">
        <v>77</v>
      </c>
      <c r="H7" s="69" t="s">
        <v>3</v>
      </c>
      <c r="I7" s="69" t="s">
        <v>4</v>
      </c>
    </row>
    <row r="8" spans="1:9" ht="15" thickBot="1" x14ac:dyDescent="0.25">
      <c r="A8" s="70" t="s">
        <v>5</v>
      </c>
      <c r="B8" s="71" t="s">
        <v>6</v>
      </c>
      <c r="C8" s="70" t="s">
        <v>6</v>
      </c>
      <c r="D8" s="70" t="s">
        <v>7</v>
      </c>
      <c r="E8" s="70" t="s">
        <v>82</v>
      </c>
      <c r="F8" s="70" t="s">
        <v>75</v>
      </c>
      <c r="G8" s="70" t="s">
        <v>78</v>
      </c>
      <c r="H8" s="70" t="s">
        <v>8</v>
      </c>
      <c r="I8" s="70" t="s">
        <v>9</v>
      </c>
    </row>
    <row r="9" spans="1:9" ht="24" customHeight="1" x14ac:dyDescent="0.2">
      <c r="A9" s="66" t="s">
        <v>10</v>
      </c>
      <c r="B9" s="72">
        <v>1329054</v>
      </c>
      <c r="C9" s="72">
        <v>233584</v>
      </c>
      <c r="D9" s="72">
        <v>130780</v>
      </c>
      <c r="E9" s="107">
        <v>26427</v>
      </c>
      <c r="F9" s="72">
        <v>237857</v>
      </c>
      <c r="G9" s="72">
        <v>39727</v>
      </c>
      <c r="H9" s="72">
        <v>9400</v>
      </c>
      <c r="I9" s="72">
        <v>2006829</v>
      </c>
    </row>
    <row r="10" spans="1:9" ht="24" customHeight="1" x14ac:dyDescent="0.2">
      <c r="A10" s="66" t="s">
        <v>11</v>
      </c>
      <c r="B10" s="72">
        <v>595209</v>
      </c>
      <c r="C10" s="72">
        <v>129459</v>
      </c>
      <c r="D10" s="72">
        <v>59640</v>
      </c>
      <c r="E10" s="107">
        <v>0</v>
      </c>
      <c r="F10" s="72">
        <v>79556</v>
      </c>
      <c r="G10" s="72">
        <v>18117</v>
      </c>
      <c r="H10" s="72">
        <v>3600</v>
      </c>
      <c r="I10" s="72">
        <v>885581</v>
      </c>
    </row>
    <row r="11" spans="1:9" ht="24" customHeight="1" x14ac:dyDescent="0.2">
      <c r="A11" s="66" t="s">
        <v>12</v>
      </c>
      <c r="B11" s="72">
        <v>636578</v>
      </c>
      <c r="C11" s="72">
        <v>116382</v>
      </c>
      <c r="D11" s="72">
        <v>61969</v>
      </c>
      <c r="E11" s="107">
        <v>0</v>
      </c>
      <c r="F11" s="72">
        <v>113052</v>
      </c>
      <c r="G11" s="72">
        <v>18824</v>
      </c>
      <c r="H11" s="72">
        <v>3600</v>
      </c>
      <c r="I11" s="72">
        <v>950405</v>
      </c>
    </row>
    <row r="12" spans="1:9" ht="24" customHeight="1" x14ac:dyDescent="0.2">
      <c r="A12" s="66" t="s">
        <v>13</v>
      </c>
      <c r="B12" s="72">
        <v>1003343</v>
      </c>
      <c r="C12" s="72">
        <v>247839</v>
      </c>
      <c r="D12" s="72">
        <v>102972</v>
      </c>
      <c r="E12" s="107">
        <v>0</v>
      </c>
      <c r="F12" s="72">
        <v>139034</v>
      </c>
      <c r="G12" s="72">
        <v>31280</v>
      </c>
      <c r="H12" s="72">
        <v>6100</v>
      </c>
      <c r="I12" s="72">
        <v>1530568</v>
      </c>
    </row>
    <row r="13" spans="1:9" ht="24" customHeight="1" x14ac:dyDescent="0.2">
      <c r="A13" s="66" t="s">
        <v>14</v>
      </c>
      <c r="B13" s="72">
        <v>956805</v>
      </c>
      <c r="C13" s="72">
        <v>190602</v>
      </c>
      <c r="D13" s="72">
        <v>94432</v>
      </c>
      <c r="E13" s="107">
        <v>0</v>
      </c>
      <c r="F13" s="72">
        <v>118535</v>
      </c>
      <c r="G13" s="72">
        <v>28685</v>
      </c>
      <c r="H13" s="72">
        <v>6280</v>
      </c>
      <c r="I13" s="72">
        <v>1395339</v>
      </c>
    </row>
    <row r="14" spans="1:9" ht="24" customHeight="1" x14ac:dyDescent="0.2">
      <c r="A14" s="66" t="s">
        <v>51</v>
      </c>
      <c r="B14" s="72">
        <v>646734</v>
      </c>
      <c r="C14" s="72">
        <v>117293</v>
      </c>
      <c r="D14" s="72">
        <v>62879</v>
      </c>
      <c r="E14" s="107">
        <v>0</v>
      </c>
      <c r="F14" s="72">
        <v>96696</v>
      </c>
      <c r="G14" s="72">
        <v>19101</v>
      </c>
      <c r="H14" s="72">
        <v>4400</v>
      </c>
      <c r="I14" s="72">
        <v>947103</v>
      </c>
    </row>
    <row r="15" spans="1:9" ht="24" customHeight="1" x14ac:dyDescent="0.2">
      <c r="A15" s="66" t="s">
        <v>15</v>
      </c>
      <c r="B15" s="72">
        <v>664143</v>
      </c>
      <c r="C15" s="72">
        <v>103554</v>
      </c>
      <c r="D15" s="72">
        <v>63181</v>
      </c>
      <c r="E15" s="107">
        <v>0</v>
      </c>
      <c r="F15" s="72">
        <v>145996</v>
      </c>
      <c r="G15" s="72">
        <v>19192</v>
      </c>
      <c r="H15" s="72">
        <v>4200</v>
      </c>
      <c r="I15" s="72">
        <v>1000266</v>
      </c>
    </row>
    <row r="16" spans="1:9" ht="30" customHeight="1" thickBot="1" x14ac:dyDescent="0.25">
      <c r="A16" s="73" t="s">
        <v>16</v>
      </c>
      <c r="B16" s="74">
        <v>5831866</v>
      </c>
      <c r="C16" s="74">
        <v>1138713</v>
      </c>
      <c r="D16" s="74">
        <v>575853</v>
      </c>
      <c r="E16" s="74">
        <v>26427</v>
      </c>
      <c r="F16" s="74">
        <v>930726</v>
      </c>
      <c r="G16" s="74">
        <v>174926</v>
      </c>
      <c r="H16" s="74">
        <v>37580</v>
      </c>
      <c r="I16" s="114">
        <v>8716091</v>
      </c>
    </row>
    <row r="17" spans="1:1" ht="15" thickTop="1" x14ac:dyDescent="0.2">
      <c r="A17" s="66" t="s">
        <v>17</v>
      </c>
    </row>
    <row r="18" spans="1:1" x14ac:dyDescent="0.2">
      <c r="A18" s="75">
        <v>45768</v>
      </c>
    </row>
    <row r="19" spans="1:1" x14ac:dyDescent="0.2">
      <c r="A19" s="76" t="s">
        <v>84</v>
      </c>
    </row>
  </sheetData>
  <phoneticPr fontId="0" type="noConversion"/>
  <pageMargins left="0.8" right="0.5" top="0.25" bottom="0.25" header="0.5" footer="0.5"/>
  <pageSetup scale="85" orientation="portrait" r:id="rId1"/>
  <headerFooter alignWithMargins="0">
    <oddFooter>&amp;C&amp;11-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42D6B-FB29-4F51-AA25-BDC84DAAA7F6}">
  <sheetPr transitionEvaluation="1">
    <pageSetUpPr fitToPage="1"/>
  </sheetPr>
  <dimension ref="A1:IU52"/>
  <sheetViews>
    <sheetView defaultGridColor="0" view="pageBreakPreview" colorId="22" zoomScale="75" zoomScaleNormal="87" zoomScaleSheetLayoutView="75" workbookViewId="0">
      <selection activeCell="P35" sqref="P35"/>
    </sheetView>
  </sheetViews>
  <sheetFormatPr defaultColWidth="9.77734375" defaultRowHeight="12.75" x14ac:dyDescent="0.2"/>
  <cols>
    <col min="1" max="1" width="8.77734375" style="3" customWidth="1"/>
    <col min="2" max="2" width="18.77734375" style="3" customWidth="1"/>
    <col min="3" max="3" width="5.77734375" style="3" customWidth="1"/>
    <col min="4" max="4" width="5.6640625" style="3" customWidth="1"/>
    <col min="5" max="7" width="6.77734375" style="3" customWidth="1"/>
    <col min="8" max="8" width="9.6640625" style="6" customWidth="1"/>
    <col min="9" max="9" width="2.77734375" style="3" customWidth="1"/>
    <col min="10" max="10" width="9.6640625" style="3" customWidth="1"/>
    <col min="11" max="11" width="2.77734375" style="3" customWidth="1"/>
    <col min="12" max="12" width="9.109375" style="3" customWidth="1"/>
    <col min="13" max="13" width="2.77734375" style="3" customWidth="1"/>
    <col min="14" max="14" width="9.109375" style="3" customWidth="1"/>
    <col min="15" max="15" width="2.77734375" style="3" customWidth="1"/>
    <col min="16" max="16" width="11.33203125" style="3" customWidth="1"/>
    <col min="17" max="17" width="2.77734375" style="3" customWidth="1"/>
    <col min="18" max="18" width="10.77734375" style="3" customWidth="1"/>
    <col min="19" max="19" width="9.77734375" style="3" customWidth="1"/>
    <col min="20" max="20" width="9.77734375" style="3"/>
    <col min="21" max="21" width="11.77734375" style="3" customWidth="1"/>
    <col min="22" max="23" width="9.77734375" style="3"/>
    <col min="24" max="24" width="6.77734375" style="3" customWidth="1"/>
    <col min="25" max="25" width="7.77734375" style="3" bestFit="1" customWidth="1"/>
    <col min="26" max="26" width="7.77734375" style="3" customWidth="1"/>
    <col min="27" max="27" width="6.77734375" style="3" customWidth="1"/>
    <col min="28" max="28" width="7.77734375" style="3" customWidth="1"/>
    <col min="29" max="30" width="8.77734375" style="3" customWidth="1"/>
    <col min="31" max="31" width="9.77734375" style="3"/>
    <col min="32" max="32" width="8.77734375" style="3" customWidth="1"/>
    <col min="33" max="33" width="6.77734375" style="3" customWidth="1"/>
    <col min="34" max="34" width="3.77734375" style="3" customWidth="1"/>
    <col min="35" max="35" width="4.77734375" style="3" customWidth="1"/>
    <col min="36" max="36" width="2.77734375" style="3" customWidth="1"/>
    <col min="37" max="255" width="9.77734375" style="3"/>
    <col min="256" max="16384" width="9.77734375" style="4"/>
  </cols>
  <sheetData>
    <row r="1" spans="1:20" x14ac:dyDescent="0.2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6"/>
    </row>
    <row r="2" spans="1:20" x14ac:dyDescent="0.2">
      <c r="A2" s="1" t="str">
        <f>'State Aid Summary'!A2</f>
        <v>Public School Support Program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0" x14ac:dyDescent="0.2">
      <c r="A3" s="1" t="str">
        <f>'State Aid Summary'!A3</f>
        <v>Final Computations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0" x14ac:dyDescent="0.2">
      <c r="A4" s="1" t="str">
        <f>'State Aid Summary'!$A$4</f>
        <v>For the 2025-26 year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R4" s="5" t="s">
        <v>28</v>
      </c>
    </row>
    <row r="5" spans="1:20" ht="16.899999999999999" customHeight="1" x14ac:dyDescent="0.2">
      <c r="N5" s="9" t="s">
        <v>67</v>
      </c>
    </row>
    <row r="6" spans="1:20" ht="12.95" customHeight="1" x14ac:dyDescent="0.2">
      <c r="A6" s="7" t="s">
        <v>55</v>
      </c>
      <c r="B6" s="8"/>
      <c r="J6" s="8"/>
      <c r="L6" s="81"/>
      <c r="N6" s="9" t="s">
        <v>68</v>
      </c>
      <c r="P6" s="81"/>
      <c r="S6" s="9" t="s">
        <v>29</v>
      </c>
    </row>
    <row r="7" spans="1:20" ht="12" customHeight="1" x14ac:dyDescent="0.2">
      <c r="H7" s="9" t="s">
        <v>21</v>
      </c>
      <c r="J7" s="81" t="s">
        <v>20</v>
      </c>
      <c r="L7" s="81" t="s">
        <v>20</v>
      </c>
      <c r="N7" s="9" t="s">
        <v>69</v>
      </c>
      <c r="P7" s="81"/>
      <c r="S7" s="9" t="s">
        <v>30</v>
      </c>
    </row>
    <row r="8" spans="1:20" ht="12" customHeight="1" x14ac:dyDescent="0.2">
      <c r="A8" s="10"/>
      <c r="D8" s="10"/>
      <c r="H8" s="81" t="s">
        <v>62</v>
      </c>
      <c r="I8" s="12"/>
      <c r="J8" s="81" t="s">
        <v>31</v>
      </c>
      <c r="L8" s="81" t="s">
        <v>22</v>
      </c>
      <c r="N8" s="9" t="s">
        <v>32</v>
      </c>
      <c r="P8" s="81" t="s">
        <v>4</v>
      </c>
      <c r="S8" s="9" t="s">
        <v>33</v>
      </c>
    </row>
    <row r="9" spans="1:20" ht="12" customHeight="1" thickBot="1" x14ac:dyDescent="0.25">
      <c r="A9" s="44"/>
      <c r="B9" s="45"/>
      <c r="C9" s="38"/>
      <c r="D9" s="44"/>
      <c r="E9" s="44"/>
      <c r="F9" s="44"/>
      <c r="G9" s="44"/>
      <c r="H9" s="82" t="s">
        <v>63</v>
      </c>
      <c r="I9" s="91"/>
      <c r="J9" s="82" t="s">
        <v>19</v>
      </c>
      <c r="K9" s="48"/>
      <c r="L9" s="82" t="s">
        <v>34</v>
      </c>
      <c r="M9" s="48"/>
      <c r="N9" s="38" t="s">
        <v>35</v>
      </c>
      <c r="O9" s="48"/>
      <c r="P9" s="82" t="s">
        <v>9</v>
      </c>
      <c r="Q9" s="48"/>
      <c r="S9" s="9" t="s">
        <v>36</v>
      </c>
    </row>
    <row r="10" spans="1:20" ht="4.9000000000000004" customHeight="1" x14ac:dyDescent="0.2">
      <c r="A10" s="17" t="s">
        <v>23</v>
      </c>
      <c r="H10" s="83"/>
    </row>
    <row r="11" spans="1:20" x14ac:dyDescent="0.2">
      <c r="A11" s="10"/>
      <c r="B11" s="18" t="s">
        <v>61</v>
      </c>
      <c r="C11" s="10"/>
      <c r="D11" s="10"/>
      <c r="E11" s="18"/>
      <c r="F11" s="18"/>
      <c r="G11" s="18"/>
      <c r="H11" s="84"/>
      <c r="I11" s="81"/>
      <c r="J11" s="12">
        <v>879754</v>
      </c>
      <c r="L11" s="12">
        <f>25352</f>
        <v>25352</v>
      </c>
      <c r="N11" s="12" t="e">
        <f>'State Aid Summary'!#REF!+'State Aid Summary'!#REF!</f>
        <v>#REF!</v>
      </c>
      <c r="P11" s="12" t="e">
        <f>ROUND((J11+L11+N11),0)</f>
        <v>#REF!</v>
      </c>
      <c r="S11" s="19"/>
      <c r="T11" s="3">
        <f>999456.5+12372.5+4436+37159</f>
        <v>1053424</v>
      </c>
    </row>
    <row r="12" spans="1:20" ht="6" customHeight="1" x14ac:dyDescent="0.2">
      <c r="H12" s="84" t="s">
        <v>24</v>
      </c>
      <c r="I12" s="12"/>
      <c r="J12" s="20" t="s">
        <v>25</v>
      </c>
      <c r="L12" s="20" t="s">
        <v>26</v>
      </c>
      <c r="N12" s="20" t="s">
        <v>27</v>
      </c>
      <c r="P12" s="20" t="s">
        <v>27</v>
      </c>
      <c r="S12" s="21"/>
    </row>
    <row r="13" spans="1:20" x14ac:dyDescent="0.2">
      <c r="B13" s="18" t="s">
        <v>37</v>
      </c>
      <c r="H13" s="85" t="e">
        <f>21+'State Aid Summary'!#REF!</f>
        <v>#REF!</v>
      </c>
      <c r="J13" s="92">
        <f>SUM(J11:J11)</f>
        <v>879754</v>
      </c>
      <c r="L13" s="92">
        <f>SUM(L11:L11)</f>
        <v>25352</v>
      </c>
      <c r="N13" s="92" t="e">
        <f>SUM(N11:N11)</f>
        <v>#REF!</v>
      </c>
      <c r="P13" s="92" t="e">
        <f>SUM(P11:P11)</f>
        <v>#REF!</v>
      </c>
      <c r="S13" s="22">
        <f>SUM(S11:S11)</f>
        <v>0</v>
      </c>
    </row>
    <row r="14" spans="1:20" x14ac:dyDescent="0.2">
      <c r="B14" s="18"/>
      <c r="H14" s="85"/>
      <c r="J14" s="93"/>
      <c r="L14" s="93"/>
      <c r="N14" s="93"/>
      <c r="P14" s="93"/>
      <c r="S14" s="19"/>
    </row>
    <row r="15" spans="1:20" x14ac:dyDescent="0.2">
      <c r="B15" s="18"/>
      <c r="H15" s="85"/>
      <c r="J15" s="93"/>
      <c r="L15" s="93"/>
      <c r="N15" s="93"/>
      <c r="P15" s="93"/>
      <c r="S15" s="19"/>
    </row>
    <row r="16" spans="1:20" ht="16.899999999999999" customHeight="1" x14ac:dyDescent="0.2">
      <c r="H16" s="85"/>
      <c r="J16" s="12" t="s">
        <v>25</v>
      </c>
      <c r="L16" s="12" t="s">
        <v>26</v>
      </c>
      <c r="N16" s="12" t="s">
        <v>27</v>
      </c>
      <c r="P16" s="12" t="s">
        <v>27</v>
      </c>
    </row>
    <row r="17" spans="1:20" ht="12.95" customHeight="1" x14ac:dyDescent="0.2">
      <c r="A17" s="7" t="s">
        <v>38</v>
      </c>
      <c r="H17" s="85"/>
      <c r="J17" s="81"/>
      <c r="L17" s="81"/>
      <c r="N17" s="23"/>
      <c r="P17" s="8"/>
      <c r="S17" s="8"/>
    </row>
    <row r="18" spans="1:20" ht="12" customHeight="1" x14ac:dyDescent="0.2">
      <c r="A18" s="8"/>
      <c r="B18" s="8"/>
      <c r="H18" s="85"/>
      <c r="J18" s="8"/>
      <c r="L18" s="81"/>
      <c r="N18" s="9"/>
      <c r="P18" s="81"/>
      <c r="S18" s="9" t="s">
        <v>29</v>
      </c>
    </row>
    <row r="19" spans="1:20" ht="12" customHeight="1" x14ac:dyDescent="0.2">
      <c r="H19" s="86" t="s">
        <v>21</v>
      </c>
      <c r="J19" s="81" t="s">
        <v>20</v>
      </c>
      <c r="L19" s="81" t="s">
        <v>20</v>
      </c>
      <c r="N19" s="9"/>
      <c r="P19" s="81"/>
      <c r="S19" s="9" t="s">
        <v>30</v>
      </c>
    </row>
    <row r="20" spans="1:20" ht="12" customHeight="1" x14ac:dyDescent="0.2">
      <c r="A20" s="10"/>
      <c r="C20" s="10"/>
      <c r="D20" s="10"/>
      <c r="E20" s="10"/>
      <c r="F20" s="10"/>
      <c r="G20" s="10"/>
      <c r="H20" s="87" t="s">
        <v>62</v>
      </c>
      <c r="I20" s="12"/>
      <c r="J20" s="81" t="s">
        <v>31</v>
      </c>
      <c r="L20" s="81" t="s">
        <v>22</v>
      </c>
      <c r="N20" s="9"/>
      <c r="P20" s="81" t="s">
        <v>4</v>
      </c>
      <c r="S20" s="9" t="s">
        <v>33</v>
      </c>
    </row>
    <row r="21" spans="1:20" ht="12" customHeight="1" x14ac:dyDescent="0.2">
      <c r="A21" s="13"/>
      <c r="B21" s="14"/>
      <c r="C21" s="13"/>
      <c r="D21" s="13"/>
      <c r="E21" s="13"/>
      <c r="F21" s="13"/>
      <c r="G21" s="13"/>
      <c r="H21" s="88" t="s">
        <v>63</v>
      </c>
      <c r="I21" s="94"/>
      <c r="J21" s="95" t="s">
        <v>19</v>
      </c>
      <c r="K21" s="108"/>
      <c r="L21" s="95" t="s">
        <v>34</v>
      </c>
      <c r="M21" s="108"/>
      <c r="N21" s="9"/>
      <c r="O21" s="108"/>
      <c r="P21" s="95" t="s">
        <v>9</v>
      </c>
      <c r="S21" s="15" t="s">
        <v>36</v>
      </c>
    </row>
    <row r="22" spans="1:20" ht="4.9000000000000004" customHeight="1" x14ac:dyDescent="0.2">
      <c r="A22" s="17" t="s">
        <v>23</v>
      </c>
      <c r="E22" s="17" t="s">
        <v>23</v>
      </c>
      <c r="F22" s="17"/>
      <c r="G22" s="17"/>
      <c r="H22" s="87" t="s">
        <v>23</v>
      </c>
      <c r="I22" s="12"/>
      <c r="J22" s="96" t="s">
        <v>23</v>
      </c>
      <c r="K22" s="17" t="s">
        <v>23</v>
      </c>
      <c r="L22" s="96" t="s">
        <v>23</v>
      </c>
      <c r="M22" s="17" t="s">
        <v>23</v>
      </c>
      <c r="N22" s="96"/>
      <c r="O22" s="17" t="s">
        <v>23</v>
      </c>
      <c r="P22" s="96" t="s">
        <v>23</v>
      </c>
    </row>
    <row r="23" spans="1:20" x14ac:dyDescent="0.2">
      <c r="A23" s="10"/>
      <c r="B23" s="24" t="s">
        <v>61</v>
      </c>
      <c r="C23" s="10"/>
      <c r="D23" s="10"/>
      <c r="E23" s="10"/>
      <c r="F23" s="10"/>
      <c r="G23" s="10"/>
      <c r="H23" s="84"/>
      <c r="I23" s="10"/>
      <c r="J23" s="12">
        <v>209296.5</v>
      </c>
      <c r="L23" s="12">
        <v>8191.8</v>
      </c>
      <c r="N23" s="12"/>
      <c r="P23" s="12">
        <f>ROUND((J23+L23+N23),0)</f>
        <v>217488</v>
      </c>
      <c r="S23" s="19"/>
    </row>
    <row r="24" spans="1:20" ht="6" customHeight="1" x14ac:dyDescent="0.2">
      <c r="H24" s="85"/>
      <c r="J24" s="20" t="s">
        <v>25</v>
      </c>
      <c r="L24" s="20" t="s">
        <v>26</v>
      </c>
      <c r="N24" s="12"/>
      <c r="P24" s="20" t="s">
        <v>27</v>
      </c>
      <c r="S24" s="21"/>
    </row>
    <row r="25" spans="1:20" x14ac:dyDescent="0.2">
      <c r="B25" s="18" t="s">
        <v>39</v>
      </c>
      <c r="H25" s="85">
        <v>8.82</v>
      </c>
      <c r="J25" s="92">
        <f>SUM(J23:J23)</f>
        <v>209296.5</v>
      </c>
      <c r="K25" s="26"/>
      <c r="L25" s="92">
        <f>SUM(L23:L23)</f>
        <v>8191.8</v>
      </c>
      <c r="M25" s="26"/>
      <c r="N25" s="93"/>
      <c r="O25" s="26"/>
      <c r="P25" s="92">
        <f>SUM(P23:P23)</f>
        <v>217488</v>
      </c>
      <c r="S25" s="22">
        <f>SUM(S23:S23)</f>
        <v>0</v>
      </c>
    </row>
    <row r="26" spans="1:20" ht="9.9499999999999993" customHeight="1" x14ac:dyDescent="0.2">
      <c r="H26" s="85"/>
      <c r="J26" s="12" t="s">
        <v>25</v>
      </c>
      <c r="L26" s="12" t="s">
        <v>26</v>
      </c>
      <c r="N26" s="12"/>
      <c r="P26" s="12" t="s">
        <v>27</v>
      </c>
    </row>
    <row r="27" spans="1:20" x14ac:dyDescent="0.2">
      <c r="A27" s="63" t="s">
        <v>56</v>
      </c>
      <c r="B27" s="18"/>
      <c r="H27" s="85"/>
      <c r="J27" s="93"/>
      <c r="K27" s="26"/>
      <c r="L27" s="93"/>
      <c r="M27" s="26"/>
      <c r="N27" s="93"/>
      <c r="O27" s="26"/>
      <c r="P27" s="93" t="e">
        <f>P13+P25</f>
        <v>#REF!</v>
      </c>
      <c r="S27" s="26"/>
      <c r="T27" s="3" t="s">
        <v>60</v>
      </c>
    </row>
    <row r="28" spans="1:20" ht="9.9499999999999993" customHeight="1" x14ac:dyDescent="0.2">
      <c r="H28" s="85"/>
      <c r="J28" s="12" t="s">
        <v>25</v>
      </c>
      <c r="L28" s="12" t="s">
        <v>26</v>
      </c>
      <c r="N28" s="12"/>
      <c r="P28" s="12" t="s">
        <v>27</v>
      </c>
    </row>
    <row r="29" spans="1:20" x14ac:dyDescent="0.2">
      <c r="A29" s="27" t="s">
        <v>79</v>
      </c>
      <c r="D29" s="28"/>
      <c r="H29" s="85"/>
      <c r="P29" s="29" t="e">
        <f>ROUND(P27*R29,0)</f>
        <v>#REF!</v>
      </c>
      <c r="R29" s="30">
        <v>8.2599999999999993E-2</v>
      </c>
    </row>
    <row r="30" spans="1:20" ht="9.9499999999999993" customHeight="1" x14ac:dyDescent="0.2">
      <c r="A30" s="31"/>
      <c r="B30" s="8"/>
      <c r="H30" s="85"/>
    </row>
    <row r="31" spans="1:20" x14ac:dyDescent="0.2">
      <c r="A31" s="27" t="s">
        <v>40</v>
      </c>
      <c r="B31" s="8"/>
      <c r="H31" s="85"/>
    </row>
    <row r="32" spans="1:20" x14ac:dyDescent="0.2">
      <c r="A32" s="18"/>
      <c r="B32" s="77" t="s">
        <v>59</v>
      </c>
      <c r="C32" s="32"/>
      <c r="D32" s="33"/>
      <c r="H32" s="85"/>
      <c r="P32" s="29" t="e">
        <f>ROUND(P27*0.125,0)</f>
        <v>#REF!</v>
      </c>
    </row>
    <row r="33" spans="1:18" x14ac:dyDescent="0.2">
      <c r="A33" s="18"/>
      <c r="B33" s="3" t="s">
        <v>71</v>
      </c>
      <c r="C33" s="8"/>
      <c r="D33" s="33"/>
      <c r="H33" s="85"/>
      <c r="P33" s="109" t="e">
        <f>R33*200</f>
        <v>#REF!</v>
      </c>
      <c r="R33" s="3" t="e">
        <f>'State Aid Summary'!#REF!+'State Aid Summary'!#REF!</f>
        <v>#REF!</v>
      </c>
    </row>
    <row r="34" spans="1:18" ht="9.9499999999999993" customHeight="1" x14ac:dyDescent="0.2">
      <c r="H34" s="85"/>
    </row>
    <row r="35" spans="1:18" ht="13.5" thickBot="1" x14ac:dyDescent="0.25">
      <c r="A35" s="27" t="s">
        <v>41</v>
      </c>
      <c r="H35" s="85"/>
      <c r="P35" s="110" t="e">
        <f>ROUND((SUM(P27:P33)),0)</f>
        <v>#REF!</v>
      </c>
    </row>
    <row r="36" spans="1:18" ht="4.9000000000000004" customHeight="1" thickTop="1" x14ac:dyDescent="0.2">
      <c r="A36" s="8"/>
      <c r="B36" s="8"/>
      <c r="C36" s="8"/>
      <c r="D36" s="8"/>
      <c r="E36" s="8"/>
      <c r="F36" s="8"/>
      <c r="G36" s="8"/>
      <c r="H36" s="89"/>
      <c r="I36" s="8"/>
      <c r="J36" s="8"/>
      <c r="K36" s="8"/>
      <c r="L36" s="8"/>
      <c r="M36" s="8"/>
      <c r="N36" s="8"/>
      <c r="O36" s="8"/>
      <c r="P36" s="8"/>
    </row>
    <row r="37" spans="1:18" ht="4.9000000000000004" customHeight="1" x14ac:dyDescent="0.2">
      <c r="A37" s="8"/>
      <c r="B37" s="8"/>
      <c r="C37" s="8"/>
      <c r="D37" s="8"/>
      <c r="E37" s="8"/>
      <c r="F37" s="8"/>
      <c r="G37" s="8"/>
      <c r="H37" s="89"/>
      <c r="I37" s="8"/>
      <c r="J37" s="8"/>
      <c r="K37" s="8"/>
      <c r="L37" s="8"/>
      <c r="M37" s="8"/>
      <c r="N37" s="8"/>
      <c r="O37" s="8"/>
      <c r="P37" s="8"/>
    </row>
    <row r="38" spans="1:18" x14ac:dyDescent="0.2">
      <c r="A38" s="8"/>
      <c r="B38" s="8"/>
      <c r="C38" s="8"/>
      <c r="D38" s="8"/>
      <c r="E38" s="8"/>
      <c r="F38" s="8"/>
      <c r="G38" s="8"/>
      <c r="H38" s="89"/>
      <c r="I38" s="8"/>
      <c r="J38" s="8"/>
      <c r="K38" s="8"/>
      <c r="L38" s="8"/>
      <c r="M38" s="8"/>
      <c r="N38" s="8"/>
      <c r="O38" s="8"/>
      <c r="P38" s="8"/>
    </row>
    <row r="39" spans="1:18" x14ac:dyDescent="0.2">
      <c r="A39" s="8"/>
      <c r="B39" s="8"/>
      <c r="C39" s="8"/>
      <c r="D39" s="8"/>
      <c r="E39" s="8"/>
      <c r="F39" s="8"/>
      <c r="G39" s="8"/>
      <c r="H39" s="89"/>
      <c r="I39" s="8"/>
      <c r="J39" s="8"/>
      <c r="K39" s="8"/>
      <c r="L39" s="8"/>
      <c r="M39" s="8"/>
      <c r="N39" s="8"/>
      <c r="O39" s="8"/>
      <c r="P39" s="8"/>
    </row>
    <row r="40" spans="1:18" x14ac:dyDescent="0.2">
      <c r="A40" s="8"/>
      <c r="B40" s="8"/>
      <c r="C40" s="8"/>
      <c r="D40" s="8"/>
      <c r="E40" s="8"/>
      <c r="F40" s="8"/>
      <c r="G40" s="8"/>
      <c r="H40" s="89"/>
      <c r="I40" s="8"/>
      <c r="J40" s="8"/>
      <c r="K40" s="8"/>
      <c r="L40" s="8"/>
      <c r="M40" s="8"/>
      <c r="N40" s="8"/>
      <c r="O40" s="8"/>
      <c r="P40" s="8"/>
    </row>
    <row r="41" spans="1:18" x14ac:dyDescent="0.2">
      <c r="A41" s="8"/>
      <c r="B41" s="8"/>
      <c r="C41" s="8"/>
      <c r="D41" s="8"/>
      <c r="E41" s="8"/>
      <c r="F41" s="8"/>
      <c r="G41" s="8"/>
      <c r="H41" s="89"/>
      <c r="I41" s="8"/>
      <c r="J41" s="8"/>
      <c r="K41" s="8"/>
      <c r="L41" s="8"/>
      <c r="M41" s="8"/>
      <c r="N41" s="8"/>
      <c r="O41" s="8"/>
      <c r="P41" s="8"/>
    </row>
    <row r="42" spans="1:18" x14ac:dyDescent="0.2">
      <c r="A42" s="8"/>
      <c r="B42" s="8"/>
      <c r="C42" s="8"/>
      <c r="D42" s="8"/>
      <c r="E42" s="8"/>
      <c r="F42" s="8"/>
      <c r="G42" s="8"/>
      <c r="H42" s="90"/>
      <c r="I42" s="8"/>
      <c r="J42" s="8"/>
      <c r="K42" s="8"/>
      <c r="L42" s="8"/>
      <c r="M42" s="8"/>
      <c r="N42" s="8"/>
      <c r="O42" s="8"/>
      <c r="P42" s="8"/>
    </row>
    <row r="43" spans="1:18" x14ac:dyDescent="0.2">
      <c r="A43" s="8"/>
      <c r="B43" s="8"/>
      <c r="C43" s="8"/>
      <c r="D43" s="8"/>
      <c r="E43" s="8"/>
      <c r="F43" s="8"/>
      <c r="G43" s="8"/>
      <c r="H43" s="90"/>
      <c r="I43" s="8"/>
      <c r="J43" s="8"/>
      <c r="K43" s="8"/>
      <c r="L43" s="8"/>
      <c r="M43" s="8"/>
      <c r="N43" s="8"/>
      <c r="O43" s="8"/>
      <c r="P43" s="8"/>
    </row>
    <row r="44" spans="1:18" x14ac:dyDescent="0.2">
      <c r="A44" s="8"/>
      <c r="B44" s="8"/>
      <c r="C44" s="8"/>
      <c r="D44" s="8"/>
      <c r="E44" s="8"/>
      <c r="F44" s="8"/>
      <c r="G44" s="8"/>
      <c r="H44" s="90"/>
      <c r="I44" s="8"/>
      <c r="J44" s="8"/>
      <c r="K44" s="8"/>
      <c r="L44" s="8"/>
      <c r="M44" s="8"/>
      <c r="N44" s="8"/>
      <c r="O44" s="8"/>
      <c r="P44" s="8"/>
    </row>
    <row r="45" spans="1:18" x14ac:dyDescent="0.2">
      <c r="A45" s="8"/>
      <c r="B45" s="8"/>
      <c r="C45" s="8"/>
      <c r="D45" s="8"/>
      <c r="E45" s="8"/>
      <c r="F45" s="8"/>
      <c r="G45" s="8"/>
      <c r="H45" s="90"/>
      <c r="I45" s="8"/>
      <c r="J45" s="8"/>
      <c r="K45" s="8"/>
      <c r="L45" s="8"/>
      <c r="M45" s="8"/>
      <c r="N45" s="8"/>
      <c r="O45" s="8"/>
      <c r="P45" s="8"/>
    </row>
    <row r="46" spans="1:18" ht="9.9499999999999993" customHeight="1" x14ac:dyDescent="0.2">
      <c r="H46" s="83"/>
    </row>
    <row r="47" spans="1:18" ht="27.75" customHeight="1" x14ac:dyDescent="0.2">
      <c r="A47" s="115" t="s">
        <v>49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</row>
    <row r="49" spans="1:2" ht="9.9499999999999993" customHeight="1" x14ac:dyDescent="0.2"/>
    <row r="50" spans="1:2" x14ac:dyDescent="0.2">
      <c r="A50" s="18" t="str">
        <f>'State Aid Summary'!A17</f>
        <v>OSF</v>
      </c>
    </row>
    <row r="51" spans="1:2" x14ac:dyDescent="0.2">
      <c r="A51" s="34">
        <f>'State Aid Summary'!A18</f>
        <v>45768</v>
      </c>
      <c r="B51" s="18"/>
    </row>
    <row r="52" spans="1:2" x14ac:dyDescent="0.2">
      <c r="A52" s="18" t="str">
        <f>'State Aid Summary'!A19</f>
        <v>MCVC26 Comps</v>
      </c>
      <c r="B52" s="35"/>
    </row>
  </sheetData>
  <mergeCells count="1">
    <mergeCell ref="A47:P47"/>
  </mergeCells>
  <phoneticPr fontId="0" type="noConversion"/>
  <pageMargins left="0.8" right="0.5" top="0.25" bottom="0.25" header="0.5" footer="0.5"/>
  <pageSetup scale="63" orientation="portrait" r:id="rId1"/>
  <headerFooter alignWithMargins="0">
    <oddFooter>&amp;C&amp;11-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ECCF0-3ACB-49F0-A6A7-D137EA10FE65}">
  <sheetPr transitionEvaluation="1">
    <pageSetUpPr fitToPage="1"/>
  </sheetPr>
  <dimension ref="A1:AF56"/>
  <sheetViews>
    <sheetView defaultGridColor="0" view="pageBreakPreview" colorId="22" zoomScale="75" zoomScaleNormal="87" zoomScaleSheetLayoutView="75" workbookViewId="0">
      <selection activeCell="P35" sqref="P35"/>
    </sheetView>
  </sheetViews>
  <sheetFormatPr defaultColWidth="9.77734375" defaultRowHeight="12.75" x14ac:dyDescent="0.2"/>
  <cols>
    <col min="1" max="1" width="8.77734375" style="4" customWidth="1"/>
    <col min="2" max="2" width="18.77734375" style="4" customWidth="1"/>
    <col min="3" max="3" width="5.77734375" style="23" customWidth="1"/>
    <col min="4" max="4" width="4.77734375" style="4" customWidth="1"/>
    <col min="5" max="5" width="6.77734375" style="4" customWidth="1"/>
    <col min="6" max="8" width="4.77734375" style="8" customWidth="1"/>
    <col min="9" max="9" width="9.6640625" style="8" customWidth="1"/>
    <col min="10" max="10" width="2.77734375" style="4" customWidth="1"/>
    <col min="11" max="11" width="9.44140625" style="4" customWidth="1"/>
    <col min="12" max="12" width="2.77734375" style="4" customWidth="1"/>
    <col min="13" max="13" width="8.77734375" style="4" customWidth="1"/>
    <col min="14" max="14" width="2.77734375" style="4" customWidth="1"/>
    <col min="15" max="15" width="8.77734375" style="4" customWidth="1"/>
    <col min="16" max="16" width="2.77734375" style="4" customWidth="1"/>
    <col min="17" max="17" width="10.77734375" style="4" customWidth="1"/>
    <col min="18" max="18" width="2.77734375" style="4" customWidth="1"/>
    <col min="19" max="21" width="9.77734375" style="4"/>
    <col min="22" max="22" width="11.77734375" style="4" customWidth="1"/>
    <col min="23" max="24" width="9.77734375" style="4"/>
    <col min="25" max="25" width="6.77734375" style="4" bestFit="1" customWidth="1"/>
    <col min="26" max="27" width="9.77734375" style="4"/>
    <col min="28" max="28" width="2.77734375" style="4" customWidth="1"/>
    <col min="29" max="29" width="6.77734375" style="4" customWidth="1"/>
    <col min="30" max="30" width="9.77734375" style="4"/>
    <col min="31" max="31" width="7.77734375" style="4" customWidth="1"/>
    <col min="32" max="33" width="8.77734375" style="4" customWidth="1"/>
    <col min="34" max="34" width="6.77734375" style="4" customWidth="1"/>
    <col min="35" max="35" width="3.77734375" style="4" customWidth="1"/>
    <col min="36" max="37" width="4.77734375" style="4" customWidth="1"/>
    <col min="38" max="16384" width="9.77734375" style="4"/>
  </cols>
  <sheetData>
    <row r="1" spans="1:32" x14ac:dyDescent="0.2">
      <c r="A1" s="1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6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x14ac:dyDescent="0.2">
      <c r="A2" s="1" t="str">
        <f>'State Aid Summary'!A2</f>
        <v>Public School Support Program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">
      <c r="A3" s="1" t="str">
        <f>'State Aid Summary'!A3</f>
        <v>Final Computations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2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2">
      <c r="A4" s="1" t="str">
        <f>'State Aid Summary'!A4</f>
        <v>For the 2025-26 year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2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30" customHeight="1" x14ac:dyDescent="0.2">
      <c r="A5" s="3"/>
      <c r="B5" s="3"/>
      <c r="C5" s="9"/>
      <c r="D5" s="3"/>
      <c r="E5" s="3"/>
      <c r="F5" s="6"/>
      <c r="G5" s="6"/>
      <c r="H5" s="6"/>
      <c r="I5" s="6"/>
      <c r="J5" s="3"/>
      <c r="K5" s="3"/>
      <c r="L5" s="3"/>
      <c r="M5" s="3"/>
      <c r="N5" s="3"/>
      <c r="O5" s="9" t="s">
        <v>67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2.95" customHeight="1" x14ac:dyDescent="0.2">
      <c r="A6" s="63" t="s">
        <v>55</v>
      </c>
      <c r="C6" s="9"/>
      <c r="D6" s="3"/>
      <c r="E6" s="3"/>
      <c r="F6" s="6"/>
      <c r="G6" s="6"/>
      <c r="H6" s="6"/>
      <c r="I6" s="6"/>
      <c r="J6" s="3"/>
      <c r="L6" s="3"/>
      <c r="M6" s="81"/>
      <c r="N6" s="3"/>
      <c r="O6" s="9" t="s">
        <v>68</v>
      </c>
      <c r="P6" s="3"/>
      <c r="Q6" s="81"/>
      <c r="R6" s="3"/>
      <c r="S6" s="3"/>
      <c r="T6" s="9" t="s">
        <v>29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2" customHeight="1" x14ac:dyDescent="0.2">
      <c r="A7" s="3"/>
      <c r="B7" s="3"/>
      <c r="C7" s="9"/>
      <c r="D7" s="3"/>
      <c r="E7" s="3"/>
      <c r="F7" s="6"/>
      <c r="G7" s="6"/>
      <c r="H7" s="6"/>
      <c r="I7" s="9" t="s">
        <v>21</v>
      </c>
      <c r="J7" s="3"/>
      <c r="K7" s="81" t="s">
        <v>20</v>
      </c>
      <c r="L7" s="3"/>
      <c r="M7" s="81" t="s">
        <v>20</v>
      </c>
      <c r="N7" s="3"/>
      <c r="O7" s="9" t="s">
        <v>69</v>
      </c>
      <c r="P7" s="3"/>
      <c r="Q7" s="81"/>
      <c r="R7" s="3"/>
      <c r="S7" s="3"/>
      <c r="T7" s="9" t="s">
        <v>30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2" customHeight="1" x14ac:dyDescent="0.2">
      <c r="A8" s="10"/>
      <c r="B8" s="3"/>
      <c r="C8" s="9"/>
      <c r="D8" s="10"/>
      <c r="E8" s="3"/>
      <c r="F8" s="11"/>
      <c r="G8" s="11"/>
      <c r="H8" s="11"/>
      <c r="I8" s="81" t="s">
        <v>64</v>
      </c>
      <c r="J8" s="12"/>
      <c r="K8" s="81" t="s">
        <v>31</v>
      </c>
      <c r="L8" s="3"/>
      <c r="M8" s="81" t="s">
        <v>22</v>
      </c>
      <c r="N8" s="3"/>
      <c r="O8" s="9" t="s">
        <v>32</v>
      </c>
      <c r="P8" s="3"/>
      <c r="Q8" s="81" t="s">
        <v>4</v>
      </c>
      <c r="R8" s="3"/>
      <c r="S8" s="3"/>
      <c r="T8" s="9" t="s">
        <v>33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12" customHeight="1" thickBot="1" x14ac:dyDescent="0.25">
      <c r="A9" s="44"/>
      <c r="B9" s="45"/>
      <c r="C9" s="38"/>
      <c r="D9" s="44"/>
      <c r="E9" s="44"/>
      <c r="F9" s="46"/>
      <c r="G9" s="46"/>
      <c r="H9" s="46"/>
      <c r="I9" s="82" t="s">
        <v>63</v>
      </c>
      <c r="J9" s="91"/>
      <c r="K9" s="82" t="s">
        <v>19</v>
      </c>
      <c r="L9" s="48"/>
      <c r="M9" s="82" t="s">
        <v>34</v>
      </c>
      <c r="N9" s="48"/>
      <c r="O9" s="38" t="s">
        <v>35</v>
      </c>
      <c r="P9" s="48"/>
      <c r="Q9" s="82" t="s">
        <v>9</v>
      </c>
      <c r="R9" s="48"/>
      <c r="S9" s="3"/>
      <c r="T9" s="9" t="s">
        <v>36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4.9000000000000004" customHeight="1" x14ac:dyDescent="0.2">
      <c r="A10" s="17" t="s">
        <v>23</v>
      </c>
      <c r="B10" s="3"/>
      <c r="C10" s="9"/>
      <c r="D10" s="3"/>
      <c r="E10" s="3"/>
      <c r="F10" s="6"/>
      <c r="G10" s="6"/>
      <c r="H10" s="6"/>
      <c r="I10" s="6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2">
      <c r="A11" s="10"/>
      <c r="B11" s="18" t="s">
        <v>61</v>
      </c>
      <c r="C11" s="61"/>
      <c r="D11" s="9"/>
      <c r="E11" s="18"/>
      <c r="F11" s="11"/>
      <c r="G11" s="11"/>
      <c r="H11" s="11"/>
      <c r="I11" s="84"/>
      <c r="J11" s="81"/>
      <c r="K11" s="12">
        <v>532233</v>
      </c>
      <c r="L11" s="3"/>
      <c r="M11" s="12">
        <f>45514</f>
        <v>45514</v>
      </c>
      <c r="N11" s="3"/>
      <c r="O11" s="12" t="e">
        <f>'State Aid Summary'!#REF!+'State Aid Summary'!#REF!</f>
        <v>#REF!</v>
      </c>
      <c r="P11" s="3"/>
      <c r="Q11" s="12" t="e">
        <f>SUM(K11:O11)</f>
        <v>#REF!</v>
      </c>
      <c r="R11" s="3"/>
      <c r="S11" s="3"/>
      <c r="T11" s="19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6" customHeight="1" x14ac:dyDescent="0.2">
      <c r="A12" s="3"/>
      <c r="B12" s="3"/>
      <c r="C12" s="9"/>
      <c r="D12" s="3"/>
      <c r="E12" s="3"/>
      <c r="F12" s="11" t="s">
        <v>24</v>
      </c>
      <c r="G12" s="11"/>
      <c r="H12" s="11"/>
      <c r="I12" s="84"/>
      <c r="J12" s="12"/>
      <c r="K12" s="20" t="s">
        <v>25</v>
      </c>
      <c r="L12" s="3"/>
      <c r="M12" s="20" t="s">
        <v>26</v>
      </c>
      <c r="N12" s="3"/>
      <c r="O12" s="20" t="s">
        <v>27</v>
      </c>
      <c r="P12" s="3"/>
      <c r="Q12" s="20" t="s">
        <v>27</v>
      </c>
      <c r="T12" s="43"/>
    </row>
    <row r="13" spans="1:32" x14ac:dyDescent="0.2">
      <c r="A13" s="3"/>
      <c r="B13" s="18" t="s">
        <v>37</v>
      </c>
      <c r="C13" s="9"/>
      <c r="D13" s="3"/>
      <c r="E13" s="3"/>
      <c r="F13" s="6"/>
      <c r="G13" s="6"/>
      <c r="H13" s="6"/>
      <c r="I13" s="85" t="e">
        <f>13+'State Aid Summary'!#REF!</f>
        <v>#REF!</v>
      </c>
      <c r="J13" s="3"/>
      <c r="K13" s="92">
        <f>SUM(K11:K11)</f>
        <v>532233</v>
      </c>
      <c r="L13" s="3"/>
      <c r="M13" s="92">
        <f>SUM(M11:M11)</f>
        <v>45514</v>
      </c>
      <c r="N13" s="3"/>
      <c r="O13" s="92" t="e">
        <f>SUM(O11:O11)</f>
        <v>#REF!</v>
      </c>
      <c r="P13" s="3"/>
      <c r="Q13" s="92" t="e">
        <f>SUM(Q11:Q11)</f>
        <v>#REF!</v>
      </c>
      <c r="T13" s="47"/>
    </row>
    <row r="14" spans="1:32" x14ac:dyDescent="0.2">
      <c r="A14" s="3"/>
      <c r="B14" s="18"/>
      <c r="C14" s="9"/>
      <c r="D14" s="3"/>
      <c r="E14" s="3"/>
      <c r="F14" s="6"/>
      <c r="G14" s="6"/>
      <c r="H14" s="6"/>
      <c r="I14" s="85"/>
      <c r="J14" s="3"/>
      <c r="K14" s="93"/>
      <c r="L14" s="3"/>
      <c r="M14" s="93"/>
      <c r="N14" s="3"/>
      <c r="O14" s="93"/>
      <c r="P14" s="3"/>
      <c r="Q14" s="93"/>
      <c r="T14" s="58"/>
    </row>
    <row r="15" spans="1:32" x14ac:dyDescent="0.2">
      <c r="A15" s="3"/>
      <c r="B15" s="18"/>
      <c r="C15" s="9"/>
      <c r="D15" s="3"/>
      <c r="E15" s="3"/>
      <c r="F15" s="6"/>
      <c r="G15" s="6"/>
      <c r="H15" s="6"/>
      <c r="I15" s="85"/>
      <c r="J15" s="3"/>
      <c r="K15" s="93"/>
      <c r="L15" s="3"/>
      <c r="M15" s="93"/>
      <c r="N15" s="3"/>
      <c r="O15" s="93"/>
      <c r="P15" s="3"/>
      <c r="Q15" s="93"/>
      <c r="T15" s="58"/>
    </row>
    <row r="16" spans="1:32" ht="30" customHeight="1" x14ac:dyDescent="0.2">
      <c r="A16" s="3"/>
      <c r="B16" s="3"/>
      <c r="C16" s="9"/>
      <c r="D16" s="3"/>
      <c r="E16" s="3"/>
      <c r="F16" s="6"/>
      <c r="G16" s="6"/>
      <c r="H16" s="6"/>
      <c r="I16" s="85"/>
      <c r="J16" s="3"/>
      <c r="K16" s="12" t="s">
        <v>25</v>
      </c>
      <c r="L16" s="3"/>
      <c r="M16" s="12" t="s">
        <v>26</v>
      </c>
      <c r="N16" s="3"/>
      <c r="O16" s="12"/>
      <c r="P16" s="3"/>
      <c r="Q16" s="12" t="s">
        <v>27</v>
      </c>
    </row>
    <row r="17" spans="1:21" ht="12.95" customHeight="1" x14ac:dyDescent="0.2">
      <c r="A17" s="7" t="s">
        <v>38</v>
      </c>
      <c r="B17" s="3"/>
      <c r="C17" s="9"/>
      <c r="D17" s="3"/>
      <c r="E17" s="3"/>
      <c r="F17" s="6"/>
      <c r="G17" s="6"/>
      <c r="H17" s="6"/>
      <c r="I17" s="85"/>
      <c r="J17" s="3"/>
      <c r="K17" s="81"/>
      <c r="L17" s="3"/>
      <c r="M17" s="81"/>
      <c r="N17" s="3"/>
      <c r="O17" s="23"/>
      <c r="P17" s="3"/>
    </row>
    <row r="18" spans="1:21" ht="12" customHeight="1" x14ac:dyDescent="0.2">
      <c r="C18" s="9"/>
      <c r="D18" s="3"/>
      <c r="E18" s="3"/>
      <c r="F18" s="6"/>
      <c r="G18" s="6"/>
      <c r="H18" s="6"/>
      <c r="I18" s="85"/>
      <c r="J18" s="3"/>
      <c r="L18" s="3"/>
      <c r="M18" s="81"/>
      <c r="N18" s="62"/>
      <c r="O18" s="9"/>
      <c r="P18" s="62"/>
      <c r="Q18" s="81"/>
      <c r="T18" s="9" t="s">
        <v>29</v>
      </c>
    </row>
    <row r="19" spans="1:21" ht="12" customHeight="1" x14ac:dyDescent="0.2">
      <c r="A19" s="3"/>
      <c r="B19" s="3"/>
      <c r="C19" s="9"/>
      <c r="D19" s="3"/>
      <c r="E19" s="3"/>
      <c r="F19" s="6"/>
      <c r="G19" s="6"/>
      <c r="H19" s="6"/>
      <c r="I19" s="86" t="s">
        <v>21</v>
      </c>
      <c r="J19" s="3"/>
      <c r="K19" s="81" t="s">
        <v>20</v>
      </c>
      <c r="L19" s="3"/>
      <c r="M19" s="81" t="s">
        <v>20</v>
      </c>
      <c r="N19" s="3"/>
      <c r="O19" s="9"/>
      <c r="P19" s="3"/>
      <c r="Q19" s="81"/>
      <c r="T19" s="9" t="s">
        <v>30</v>
      </c>
    </row>
    <row r="20" spans="1:21" ht="12" customHeight="1" x14ac:dyDescent="0.2">
      <c r="A20" s="10"/>
      <c r="B20" s="3"/>
      <c r="C20" s="10"/>
      <c r="D20" s="10"/>
      <c r="E20" s="10"/>
      <c r="F20" s="11"/>
      <c r="G20" s="11"/>
      <c r="H20" s="11"/>
      <c r="I20" s="87" t="s">
        <v>62</v>
      </c>
      <c r="J20" s="12"/>
      <c r="K20" s="81" t="s">
        <v>31</v>
      </c>
      <c r="L20" s="3"/>
      <c r="M20" s="81" t="s">
        <v>22</v>
      </c>
      <c r="N20" s="3"/>
      <c r="O20" s="9"/>
      <c r="P20" s="3"/>
      <c r="Q20" s="81" t="s">
        <v>4</v>
      </c>
      <c r="T20" s="9" t="s">
        <v>33</v>
      </c>
    </row>
    <row r="21" spans="1:21" ht="12" customHeight="1" x14ac:dyDescent="0.2">
      <c r="A21" s="13"/>
      <c r="B21" s="14"/>
      <c r="C21" s="13"/>
      <c r="D21" s="13"/>
      <c r="E21" s="13"/>
      <c r="F21" s="16"/>
      <c r="G21" s="16"/>
      <c r="H21" s="16"/>
      <c r="I21" s="88" t="s">
        <v>63</v>
      </c>
      <c r="J21" s="94"/>
      <c r="K21" s="95" t="s">
        <v>19</v>
      </c>
      <c r="L21" s="108"/>
      <c r="M21" s="95" t="s">
        <v>34</v>
      </c>
      <c r="N21" s="108"/>
      <c r="O21" s="9"/>
      <c r="P21" s="108"/>
      <c r="Q21" s="95" t="s">
        <v>9</v>
      </c>
      <c r="T21" s="15" t="s">
        <v>36</v>
      </c>
    </row>
    <row r="22" spans="1:21" ht="4.9000000000000004" customHeight="1" x14ac:dyDescent="0.2">
      <c r="A22" s="17" t="s">
        <v>23</v>
      </c>
      <c r="B22" s="3"/>
      <c r="C22" s="9"/>
      <c r="D22" s="3"/>
      <c r="E22" s="17" t="s">
        <v>23</v>
      </c>
      <c r="F22" s="11" t="s">
        <v>23</v>
      </c>
      <c r="G22" s="11"/>
      <c r="H22" s="11"/>
      <c r="I22" s="84"/>
      <c r="J22" s="12"/>
      <c r="K22" s="96" t="s">
        <v>23</v>
      </c>
      <c r="L22" s="17" t="s">
        <v>23</v>
      </c>
      <c r="M22" s="96" t="s">
        <v>23</v>
      </c>
      <c r="N22" s="17" t="s">
        <v>23</v>
      </c>
      <c r="O22" s="96"/>
      <c r="P22" s="17" t="s">
        <v>23</v>
      </c>
      <c r="Q22" s="96" t="s">
        <v>23</v>
      </c>
      <c r="T22" s="3"/>
    </row>
    <row r="23" spans="1:21" x14ac:dyDescent="0.2">
      <c r="A23" s="10"/>
      <c r="B23" s="18" t="s">
        <v>61</v>
      </c>
      <c r="C23" s="10"/>
      <c r="D23" s="10"/>
      <c r="E23" s="10"/>
      <c r="F23" s="11"/>
      <c r="G23" s="11"/>
      <c r="H23" s="11"/>
      <c r="I23" s="84"/>
      <c r="J23" s="12"/>
      <c r="K23" s="12">
        <v>90451</v>
      </c>
      <c r="L23" s="3"/>
      <c r="M23" s="12">
        <v>5467</v>
      </c>
      <c r="N23" s="3"/>
      <c r="O23" s="12"/>
      <c r="P23" s="3"/>
      <c r="Q23" s="12">
        <f>SUM(K23:O23)</f>
        <v>95918</v>
      </c>
      <c r="T23" s="19"/>
    </row>
    <row r="24" spans="1:21" ht="6" customHeight="1" x14ac:dyDescent="0.2">
      <c r="A24" s="3"/>
      <c r="B24" s="3"/>
      <c r="C24" s="9"/>
      <c r="D24" s="3"/>
      <c r="E24" s="3"/>
      <c r="F24" s="6"/>
      <c r="G24" s="6"/>
      <c r="H24" s="6"/>
      <c r="I24" s="85"/>
      <c r="J24" s="3"/>
      <c r="K24" s="20" t="s">
        <v>25</v>
      </c>
      <c r="L24" s="3"/>
      <c r="M24" s="20" t="s">
        <v>26</v>
      </c>
      <c r="N24" s="3"/>
      <c r="O24" s="12"/>
      <c r="P24" s="3"/>
      <c r="Q24" s="20" t="s">
        <v>27</v>
      </c>
      <c r="T24" s="43"/>
    </row>
    <row r="25" spans="1:21" x14ac:dyDescent="0.2">
      <c r="A25" s="3"/>
      <c r="B25" s="18" t="s">
        <v>39</v>
      </c>
      <c r="C25" s="9"/>
      <c r="D25" s="3"/>
      <c r="E25" s="3"/>
      <c r="F25" s="6"/>
      <c r="G25" s="6"/>
      <c r="H25" s="6"/>
      <c r="I25" s="85">
        <v>3.55</v>
      </c>
      <c r="J25" s="3"/>
      <c r="K25" s="92">
        <f>SUM(K23:K23)</f>
        <v>90451</v>
      </c>
      <c r="L25" s="26"/>
      <c r="M25" s="92">
        <f>SUM(M23:M23)</f>
        <v>5467</v>
      </c>
      <c r="N25" s="26"/>
      <c r="O25" s="93"/>
      <c r="P25" s="26"/>
      <c r="Q25" s="92">
        <f>SUM(Q23:Q23)</f>
        <v>95918</v>
      </c>
      <c r="T25" s="47">
        <f>SUM(T23:T23)</f>
        <v>0</v>
      </c>
    </row>
    <row r="26" spans="1:21" ht="19.899999999999999" customHeight="1" x14ac:dyDescent="0.2">
      <c r="A26" s="3"/>
      <c r="B26" s="3"/>
      <c r="C26" s="9"/>
      <c r="D26" s="3"/>
      <c r="E26" s="3"/>
      <c r="F26" s="6"/>
      <c r="G26" s="6"/>
      <c r="H26" s="6"/>
      <c r="I26" s="85"/>
      <c r="J26" s="3"/>
      <c r="K26" s="12" t="s">
        <v>25</v>
      </c>
      <c r="L26" s="3"/>
      <c r="M26" s="12" t="s">
        <v>26</v>
      </c>
      <c r="N26" s="3"/>
      <c r="O26" s="12"/>
      <c r="P26" s="3"/>
      <c r="Q26" s="12" t="s">
        <v>27</v>
      </c>
    </row>
    <row r="27" spans="1:21" x14ac:dyDescent="0.2">
      <c r="A27" s="63" t="s">
        <v>56</v>
      </c>
      <c r="B27" s="18"/>
      <c r="C27" s="9"/>
      <c r="D27" s="3"/>
      <c r="E27" s="3"/>
      <c r="F27" s="6"/>
      <c r="G27" s="6"/>
      <c r="H27" s="6"/>
      <c r="I27" s="85"/>
      <c r="J27" s="3"/>
      <c r="K27" s="93"/>
      <c r="L27" s="26"/>
      <c r="M27" s="93"/>
      <c r="N27" s="26"/>
      <c r="O27" s="93"/>
      <c r="P27" s="26"/>
      <c r="Q27" s="93" t="e">
        <f>Q13+Q25</f>
        <v>#REF!</v>
      </c>
      <c r="T27" s="56" t="e">
        <f>Q27-#REF!</f>
        <v>#REF!</v>
      </c>
      <c r="U27" s="3" t="s">
        <v>60</v>
      </c>
    </row>
    <row r="28" spans="1:21" ht="13.9" customHeight="1" x14ac:dyDescent="0.2">
      <c r="A28" s="3"/>
      <c r="B28" s="3"/>
      <c r="C28" s="9"/>
      <c r="D28" s="3"/>
      <c r="E28" s="3"/>
      <c r="F28" s="6"/>
      <c r="G28" s="6"/>
      <c r="H28" s="6"/>
      <c r="I28" s="85"/>
      <c r="J28" s="3"/>
      <c r="K28" s="12" t="s">
        <v>25</v>
      </c>
      <c r="L28" s="3"/>
      <c r="M28" s="12" t="s">
        <v>26</v>
      </c>
      <c r="N28" s="3"/>
      <c r="O28" s="12"/>
      <c r="P28" s="3"/>
      <c r="Q28" s="12" t="s">
        <v>27</v>
      </c>
    </row>
    <row r="29" spans="1:21" x14ac:dyDescent="0.2">
      <c r="A29" s="27" t="s">
        <v>79</v>
      </c>
      <c r="B29" s="3"/>
      <c r="C29" s="9"/>
      <c r="D29" s="28"/>
      <c r="E29" s="3"/>
      <c r="F29" s="6"/>
      <c r="G29" s="6"/>
      <c r="H29" s="6"/>
      <c r="I29" s="85"/>
      <c r="J29" s="3"/>
      <c r="K29" s="3"/>
      <c r="L29" s="3"/>
      <c r="M29" s="3"/>
      <c r="N29" s="3"/>
      <c r="O29" s="3"/>
      <c r="P29" s="3"/>
      <c r="Q29" s="29" t="e">
        <f>ROUND(Q27*'J. Rumsey'!R29,0)</f>
        <v>#REF!</v>
      </c>
    </row>
    <row r="30" spans="1:21" ht="13.9" customHeight="1" x14ac:dyDescent="0.2">
      <c r="A30" s="31"/>
      <c r="C30" s="9"/>
      <c r="D30" s="3"/>
      <c r="E30" s="3"/>
      <c r="F30" s="6"/>
      <c r="G30" s="6"/>
      <c r="H30" s="6"/>
      <c r="I30" s="85"/>
      <c r="J30" s="3"/>
      <c r="K30" s="3"/>
      <c r="L30" s="3"/>
      <c r="M30" s="3"/>
      <c r="N30" s="3"/>
      <c r="O30" s="3"/>
      <c r="P30" s="3"/>
      <c r="Q30" s="3"/>
    </row>
    <row r="31" spans="1:21" x14ac:dyDescent="0.2">
      <c r="A31" s="27" t="s">
        <v>40</v>
      </c>
      <c r="C31" s="9"/>
      <c r="D31" s="3"/>
      <c r="E31" s="3"/>
      <c r="F31" s="6"/>
      <c r="G31" s="6"/>
      <c r="H31" s="6"/>
      <c r="I31" s="85"/>
      <c r="J31" s="3"/>
      <c r="K31" s="3"/>
      <c r="L31" s="3"/>
      <c r="M31" s="3"/>
      <c r="N31" s="3"/>
      <c r="O31" s="3"/>
      <c r="P31" s="3"/>
      <c r="Q31" s="3"/>
    </row>
    <row r="32" spans="1:21" x14ac:dyDescent="0.2">
      <c r="A32" s="18"/>
      <c r="B32" s="77" t="s">
        <v>59</v>
      </c>
      <c r="C32" s="59"/>
      <c r="D32" s="33"/>
      <c r="E32" s="3"/>
      <c r="F32" s="6"/>
      <c r="G32" s="6"/>
      <c r="H32" s="6"/>
      <c r="I32" s="85"/>
      <c r="J32" s="3"/>
      <c r="K32" s="3"/>
      <c r="L32" s="3"/>
      <c r="M32" s="3"/>
      <c r="N32" s="3"/>
      <c r="O32" s="3"/>
      <c r="P32" s="3"/>
      <c r="Q32" s="29" t="e">
        <f>ROUND(Q27*0.125,0)</f>
        <v>#REF!</v>
      </c>
    </row>
    <row r="33" spans="1:19" x14ac:dyDescent="0.2">
      <c r="A33" s="18"/>
      <c r="B33" s="3" t="s">
        <v>70</v>
      </c>
      <c r="D33" s="33"/>
      <c r="E33" s="3"/>
      <c r="F33" s="6"/>
      <c r="G33" s="6"/>
      <c r="H33" s="6"/>
      <c r="I33" s="85"/>
      <c r="J33" s="3"/>
      <c r="K33" s="3"/>
      <c r="L33" s="3"/>
      <c r="M33" s="3"/>
      <c r="N33" s="3"/>
      <c r="O33" s="3"/>
      <c r="P33" s="3"/>
      <c r="Q33" s="109" t="e">
        <f>S33*200</f>
        <v>#REF!</v>
      </c>
      <c r="S33" s="4" t="e">
        <f>'State Aid Summary'!#REF!+'State Aid Summary'!#REF!</f>
        <v>#REF!</v>
      </c>
    </row>
    <row r="34" spans="1:19" ht="13.9" customHeight="1" x14ac:dyDescent="0.2">
      <c r="A34" s="3"/>
      <c r="B34" s="3"/>
      <c r="C34" s="9"/>
      <c r="D34" s="3"/>
      <c r="E34" s="3"/>
      <c r="F34" s="6"/>
      <c r="G34" s="6"/>
      <c r="H34" s="6"/>
      <c r="I34" s="85"/>
      <c r="J34" s="3"/>
      <c r="K34" s="3"/>
      <c r="L34" s="3"/>
      <c r="M34" s="3"/>
      <c r="N34" s="3"/>
      <c r="O34" s="3"/>
      <c r="P34" s="3"/>
      <c r="Q34" s="3"/>
    </row>
    <row r="35" spans="1:19" ht="13.5" thickBot="1" x14ac:dyDescent="0.25">
      <c r="A35" s="27" t="s">
        <v>41</v>
      </c>
      <c r="B35" s="3"/>
      <c r="C35" s="9"/>
      <c r="D35" s="3"/>
      <c r="E35" s="3"/>
      <c r="F35" s="6"/>
      <c r="G35" s="6"/>
      <c r="H35" s="6"/>
      <c r="I35" s="85"/>
      <c r="J35" s="3"/>
      <c r="K35" s="3"/>
      <c r="L35" s="3"/>
      <c r="M35" s="3"/>
      <c r="N35" s="3"/>
      <c r="O35" s="3"/>
      <c r="P35" s="3"/>
      <c r="Q35" s="110" t="e">
        <f>ROUND((SUM(Q27:Q33)),0)</f>
        <v>#REF!</v>
      </c>
    </row>
    <row r="36" spans="1:19" ht="19.899999999999999" customHeight="1" thickTop="1" x14ac:dyDescent="0.2">
      <c r="I36" s="89"/>
    </row>
    <row r="37" spans="1:19" ht="19.899999999999999" customHeight="1" x14ac:dyDescent="0.2">
      <c r="I37" s="89"/>
    </row>
    <row r="38" spans="1:19" x14ac:dyDescent="0.2">
      <c r="I38" s="89"/>
    </row>
    <row r="39" spans="1:19" ht="19.899999999999999" customHeight="1" x14ac:dyDescent="0.2">
      <c r="I39" s="89"/>
    </row>
    <row r="40" spans="1:19" x14ac:dyDescent="0.2">
      <c r="I40" s="89"/>
    </row>
    <row r="42" spans="1:19" ht="9.9499999999999993" customHeight="1" x14ac:dyDescent="0.2"/>
    <row r="43" spans="1:19" ht="16.899999999999999" customHeight="1" x14ac:dyDescent="0.2">
      <c r="A43" s="3"/>
      <c r="B43" s="3"/>
      <c r="C43" s="9"/>
      <c r="D43" s="3"/>
      <c r="E43" s="3"/>
      <c r="F43" s="6"/>
      <c r="G43" s="6"/>
      <c r="H43" s="6"/>
      <c r="I43" s="6"/>
      <c r="J43" s="3"/>
      <c r="K43" s="3"/>
      <c r="L43" s="3"/>
      <c r="M43" s="3"/>
      <c r="N43" s="3"/>
      <c r="O43" s="3"/>
      <c r="P43" s="3"/>
      <c r="Q43" s="3"/>
    </row>
    <row r="44" spans="1:19" ht="16.899999999999999" customHeight="1" x14ac:dyDescent="0.2">
      <c r="A44" s="3"/>
      <c r="B44" s="3"/>
      <c r="C44" s="9"/>
      <c r="D44" s="3"/>
      <c r="E44" s="3"/>
      <c r="F44" s="6"/>
      <c r="G44" s="6"/>
      <c r="H44" s="6"/>
      <c r="I44" s="6"/>
      <c r="J44" s="3"/>
      <c r="K44" s="3"/>
      <c r="L44" s="3"/>
      <c r="M44" s="3"/>
      <c r="N44" s="3"/>
      <c r="O44" s="3"/>
      <c r="P44" s="3"/>
      <c r="Q44" s="3"/>
    </row>
    <row r="45" spans="1:19" ht="16.899999999999999" customHeight="1" x14ac:dyDescent="0.2">
      <c r="A45" s="3"/>
      <c r="B45" s="3"/>
      <c r="C45" s="9"/>
      <c r="D45" s="3"/>
      <c r="E45" s="3"/>
      <c r="F45" s="6"/>
      <c r="G45" s="6"/>
      <c r="H45" s="6"/>
      <c r="I45" s="6"/>
      <c r="J45" s="3"/>
      <c r="K45" s="3"/>
      <c r="L45" s="3"/>
      <c r="M45" s="3"/>
      <c r="N45" s="3"/>
      <c r="O45" s="3"/>
      <c r="P45" s="3"/>
      <c r="Q45" s="3"/>
    </row>
    <row r="46" spans="1:19" ht="16.899999999999999" customHeight="1" x14ac:dyDescent="0.2">
      <c r="A46" s="3"/>
      <c r="B46" s="3"/>
      <c r="C46" s="9"/>
      <c r="D46" s="3"/>
      <c r="E46" s="3"/>
      <c r="F46" s="6"/>
      <c r="G46" s="6"/>
      <c r="H46" s="6"/>
      <c r="I46" s="6"/>
      <c r="J46" s="3"/>
      <c r="K46" s="3"/>
      <c r="L46" s="3"/>
      <c r="M46" s="3"/>
      <c r="N46" s="3"/>
      <c r="O46" s="3"/>
      <c r="P46" s="3"/>
      <c r="Q46" s="3"/>
    </row>
    <row r="47" spans="1:19" ht="16.899999999999999" customHeight="1" x14ac:dyDescent="0.2">
      <c r="A47" s="3"/>
      <c r="B47" s="3"/>
      <c r="C47" s="9"/>
      <c r="D47" s="3"/>
      <c r="E47" s="3"/>
      <c r="F47" s="6"/>
      <c r="G47" s="6"/>
      <c r="H47" s="6"/>
      <c r="I47" s="6"/>
      <c r="J47" s="3"/>
      <c r="K47" s="3"/>
      <c r="L47" s="3"/>
      <c r="M47" s="3"/>
      <c r="N47" s="3"/>
      <c r="O47" s="3"/>
      <c r="P47" s="3"/>
      <c r="Q47" s="3"/>
    </row>
    <row r="48" spans="1:19" ht="16.899999999999999" customHeight="1" x14ac:dyDescent="0.2">
      <c r="A48" s="3"/>
      <c r="B48" s="3"/>
      <c r="C48" s="9"/>
      <c r="D48" s="3"/>
      <c r="E48" s="3"/>
      <c r="F48" s="6"/>
      <c r="G48" s="6"/>
      <c r="H48" s="6"/>
      <c r="I48" s="6"/>
      <c r="J48" s="3"/>
      <c r="K48" s="3"/>
      <c r="L48" s="3"/>
      <c r="M48" s="3"/>
      <c r="N48" s="3"/>
      <c r="O48" s="3"/>
      <c r="P48" s="3"/>
      <c r="Q48" s="3"/>
    </row>
    <row r="49" spans="1:17" ht="16.899999999999999" customHeight="1" x14ac:dyDescent="0.2">
      <c r="A49" s="3"/>
      <c r="B49" s="3"/>
      <c r="C49" s="9"/>
      <c r="D49" s="3"/>
      <c r="E49" s="3"/>
      <c r="F49" s="6"/>
      <c r="G49" s="6"/>
      <c r="H49" s="6"/>
      <c r="I49" s="6"/>
      <c r="J49" s="3"/>
      <c r="K49" s="3"/>
      <c r="L49" s="3"/>
      <c r="M49" s="3"/>
      <c r="N49" s="3"/>
      <c r="O49" s="3"/>
      <c r="P49" s="3"/>
      <c r="Q49" s="3"/>
    </row>
    <row r="50" spans="1:17" ht="16.899999999999999" customHeight="1" x14ac:dyDescent="0.2">
      <c r="A50" s="3"/>
      <c r="B50" s="3"/>
      <c r="C50" s="9"/>
      <c r="D50" s="3"/>
      <c r="E50" s="3"/>
      <c r="F50" s="6"/>
      <c r="G50" s="6"/>
      <c r="H50" s="6"/>
      <c r="I50" s="6"/>
      <c r="J50" s="3"/>
      <c r="K50" s="3"/>
      <c r="L50" s="3"/>
      <c r="M50" s="3"/>
      <c r="N50" s="3"/>
      <c r="O50" s="3"/>
      <c r="P50" s="3"/>
      <c r="Q50" s="3"/>
    </row>
    <row r="51" spans="1:17" ht="28.5" customHeight="1" x14ac:dyDescent="0.2">
      <c r="A51" s="115" t="s">
        <v>49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</row>
    <row r="52" spans="1:17" x14ac:dyDescent="0.2">
      <c r="A52" s="3"/>
      <c r="B52" s="3"/>
      <c r="C52" s="9"/>
      <c r="D52" s="3"/>
      <c r="E52" s="3"/>
      <c r="F52" s="6"/>
      <c r="G52" s="6"/>
      <c r="H52" s="6"/>
      <c r="I52" s="6"/>
      <c r="J52" s="3"/>
      <c r="K52" s="3"/>
      <c r="L52" s="3"/>
      <c r="M52" s="3"/>
      <c r="N52" s="3"/>
      <c r="O52" s="3"/>
      <c r="P52" s="3"/>
      <c r="Q52" s="3"/>
    </row>
    <row r="53" spans="1:17" ht="9.9499999999999993" customHeight="1" x14ac:dyDescent="0.2">
      <c r="A53" s="3"/>
      <c r="B53" s="3"/>
      <c r="C53" s="9"/>
      <c r="D53" s="3"/>
      <c r="E53" s="3"/>
      <c r="F53" s="6"/>
      <c r="G53" s="6"/>
      <c r="H53" s="6"/>
      <c r="I53" s="6"/>
      <c r="J53" s="3"/>
      <c r="K53" s="3"/>
      <c r="L53" s="3"/>
      <c r="M53" s="3"/>
      <c r="N53" s="3"/>
      <c r="O53" s="3"/>
      <c r="P53" s="3"/>
      <c r="Q53" s="3"/>
    </row>
    <row r="54" spans="1:17" x14ac:dyDescent="0.2">
      <c r="A54" s="18" t="str">
        <f>'State Aid Summary'!A17</f>
        <v>OSF</v>
      </c>
      <c r="B54" s="3"/>
      <c r="C54" s="9"/>
      <c r="D54" s="3"/>
      <c r="E54" s="3"/>
      <c r="F54" s="6"/>
      <c r="G54" s="6"/>
      <c r="H54" s="6"/>
      <c r="I54" s="6"/>
      <c r="J54" s="3"/>
      <c r="K54" s="3"/>
      <c r="L54" s="3"/>
      <c r="M54" s="3"/>
      <c r="N54" s="3"/>
      <c r="O54" s="3"/>
      <c r="P54" s="3"/>
      <c r="Q54" s="3"/>
    </row>
    <row r="55" spans="1:17" x14ac:dyDescent="0.2">
      <c r="A55" s="34">
        <f>'State Aid Summary'!A18</f>
        <v>45768</v>
      </c>
      <c r="B55" s="18"/>
      <c r="C55" s="9"/>
      <c r="D55" s="3"/>
      <c r="E55" s="3"/>
      <c r="F55" s="6"/>
      <c r="G55" s="6"/>
      <c r="H55" s="6"/>
      <c r="I55" s="6"/>
      <c r="J55" s="3"/>
      <c r="K55" s="3"/>
      <c r="L55" s="3"/>
      <c r="M55" s="3"/>
      <c r="N55" s="3"/>
      <c r="O55" s="3"/>
      <c r="P55" s="3"/>
      <c r="Q55" s="3"/>
    </row>
    <row r="56" spans="1:17" x14ac:dyDescent="0.2">
      <c r="A56" s="34" t="str">
        <f>'State Aid Summary'!A19</f>
        <v>MCVC26 Comps</v>
      </c>
      <c r="B56" s="35"/>
      <c r="C56" s="9"/>
      <c r="D56" s="3"/>
      <c r="E56" s="3"/>
      <c r="F56" s="6"/>
      <c r="G56" s="6"/>
      <c r="H56" s="6"/>
      <c r="I56" s="6"/>
      <c r="J56" s="3"/>
      <c r="K56" s="3"/>
      <c r="L56" s="3"/>
      <c r="M56" s="3"/>
      <c r="N56" s="3"/>
      <c r="O56" s="3"/>
      <c r="P56" s="3"/>
      <c r="Q56" s="3"/>
    </row>
  </sheetData>
  <mergeCells count="1">
    <mergeCell ref="A51:Q51"/>
  </mergeCells>
  <phoneticPr fontId="0" type="noConversion"/>
  <pageMargins left="0.8" right="0.5" top="0.25" bottom="0.25" header="0.5" footer="0.5"/>
  <pageSetup scale="63" orientation="portrait" r:id="rId1"/>
  <headerFooter alignWithMargins="0">
    <oddFooter>&amp;C&amp;11-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DDE4A-30CA-42A2-B93A-988CEC057AE4}">
  <sheetPr transitionEvaluation="1">
    <pageSetUpPr fitToPage="1"/>
  </sheetPr>
  <dimension ref="A1:CH55"/>
  <sheetViews>
    <sheetView defaultGridColor="0" view="pageBreakPreview" colorId="22" zoomScale="75" zoomScaleNormal="87" zoomScaleSheetLayoutView="75" workbookViewId="0">
      <selection activeCell="P35" sqref="P35"/>
    </sheetView>
  </sheetViews>
  <sheetFormatPr defaultColWidth="9.77734375" defaultRowHeight="12.75" x14ac:dyDescent="0.2"/>
  <cols>
    <col min="1" max="1" width="8.77734375" style="4" customWidth="1"/>
    <col min="2" max="2" width="18.77734375" style="4" customWidth="1"/>
    <col min="3" max="3" width="5.77734375" style="23" customWidth="1"/>
    <col min="4" max="4" width="4.77734375" style="4" customWidth="1"/>
    <col min="5" max="8" width="6.77734375" style="4" customWidth="1"/>
    <col min="9" max="9" width="9.6640625" style="8" customWidth="1"/>
    <col min="10" max="10" width="2.77734375" style="4" customWidth="1"/>
    <col min="11" max="11" width="8.77734375" style="4" customWidth="1"/>
    <col min="12" max="12" width="2.77734375" style="4" customWidth="1"/>
    <col min="13" max="13" width="8.77734375" style="4" customWidth="1"/>
    <col min="14" max="14" width="2.77734375" style="4" customWidth="1"/>
    <col min="15" max="15" width="8.77734375" style="4" customWidth="1"/>
    <col min="16" max="16" width="2.77734375" style="4" customWidth="1"/>
    <col min="17" max="17" width="10.77734375" style="4" customWidth="1"/>
    <col min="18" max="18" width="2.77734375" style="4" customWidth="1"/>
    <col min="19" max="21" width="9.77734375" style="4"/>
    <col min="22" max="22" width="11.77734375" style="4" customWidth="1"/>
    <col min="23" max="52" width="9.77734375" style="4"/>
    <col min="53" max="53" width="1.77734375" style="4" customWidth="1"/>
    <col min="54" max="16384" width="9.77734375" style="4"/>
  </cols>
  <sheetData>
    <row r="1" spans="1:86" x14ac:dyDescent="0.2">
      <c r="A1" s="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6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</row>
    <row r="2" spans="1:86" x14ac:dyDescent="0.2">
      <c r="A2" s="1" t="str">
        <f>'State Aid Summary'!A2</f>
        <v>Public School Support Program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</row>
    <row r="3" spans="1:86" x14ac:dyDescent="0.2">
      <c r="A3" s="1" t="str">
        <f>'State Aid Summary'!A3</f>
        <v>Final Computations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2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</row>
    <row r="4" spans="1:86" x14ac:dyDescent="0.2">
      <c r="A4" s="1" t="str">
        <f>'State Aid Summary'!A4</f>
        <v>For the 2025-26 year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2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</row>
    <row r="5" spans="1:86" ht="24.95" customHeight="1" x14ac:dyDescent="0.2">
      <c r="A5" s="3"/>
      <c r="B5" s="3"/>
      <c r="C5" s="9"/>
      <c r="D5" s="3"/>
      <c r="E5" s="3"/>
      <c r="F5" s="3"/>
      <c r="G5" s="3"/>
      <c r="H5" s="3"/>
      <c r="I5" s="6"/>
      <c r="J5" s="3"/>
      <c r="K5" s="3"/>
      <c r="L5" s="3"/>
      <c r="M5" s="3"/>
      <c r="N5" s="3"/>
      <c r="O5" s="9" t="s">
        <v>67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</row>
    <row r="6" spans="1:86" ht="12.95" customHeight="1" x14ac:dyDescent="0.2">
      <c r="A6" s="63" t="s">
        <v>55</v>
      </c>
      <c r="C6" s="9"/>
      <c r="D6" s="3"/>
      <c r="E6" s="3"/>
      <c r="F6" s="3"/>
      <c r="G6" s="3"/>
      <c r="H6" s="3"/>
      <c r="I6" s="6"/>
      <c r="J6" s="3"/>
      <c r="L6" s="3"/>
      <c r="M6" s="81"/>
      <c r="N6" s="3"/>
      <c r="O6" s="9" t="s">
        <v>68</v>
      </c>
      <c r="P6" s="3"/>
      <c r="Q6" s="81"/>
      <c r="R6" s="3"/>
      <c r="S6" s="3"/>
      <c r="T6" s="9" t="s">
        <v>29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</row>
    <row r="7" spans="1:86" ht="12" customHeight="1" x14ac:dyDescent="0.2">
      <c r="A7" s="3"/>
      <c r="B7" s="3"/>
      <c r="C7" s="9"/>
      <c r="D7" s="3"/>
      <c r="E7" s="3"/>
      <c r="F7" s="3"/>
      <c r="G7" s="3"/>
      <c r="H7" s="3"/>
      <c r="I7" s="9" t="s">
        <v>21</v>
      </c>
      <c r="J7" s="3"/>
      <c r="K7" s="81" t="s">
        <v>20</v>
      </c>
      <c r="L7" s="3"/>
      <c r="M7" s="81" t="s">
        <v>20</v>
      </c>
      <c r="N7" s="3"/>
      <c r="O7" s="9" t="s">
        <v>69</v>
      </c>
      <c r="P7" s="3"/>
      <c r="Q7" s="81"/>
      <c r="R7" s="3"/>
      <c r="S7" s="3"/>
      <c r="T7" s="9" t="s">
        <v>30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86" ht="12" customHeight="1" x14ac:dyDescent="0.2">
      <c r="A8" s="10"/>
      <c r="B8" s="3"/>
      <c r="C8" s="9"/>
      <c r="D8" s="10"/>
      <c r="E8" s="3"/>
      <c r="F8" s="3"/>
      <c r="G8" s="3"/>
      <c r="H8" s="3"/>
      <c r="I8" s="81" t="s">
        <v>62</v>
      </c>
      <c r="J8" s="12"/>
      <c r="K8" s="81" t="s">
        <v>31</v>
      </c>
      <c r="L8" s="3"/>
      <c r="M8" s="81" t="s">
        <v>22</v>
      </c>
      <c r="N8" s="3"/>
      <c r="O8" s="9" t="s">
        <v>32</v>
      </c>
      <c r="P8" s="3"/>
      <c r="Q8" s="81" t="s">
        <v>4</v>
      </c>
      <c r="R8" s="3"/>
      <c r="S8" s="3"/>
      <c r="T8" s="9" t="s">
        <v>33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</row>
    <row r="9" spans="1:86" ht="12" customHeight="1" thickBot="1" x14ac:dyDescent="0.25">
      <c r="A9" s="44"/>
      <c r="B9" s="45"/>
      <c r="C9" s="38"/>
      <c r="D9" s="44"/>
      <c r="E9" s="44"/>
      <c r="F9" s="44"/>
      <c r="G9" s="44"/>
      <c r="H9" s="44"/>
      <c r="I9" s="82" t="s">
        <v>63</v>
      </c>
      <c r="J9" s="91"/>
      <c r="K9" s="82" t="s">
        <v>19</v>
      </c>
      <c r="L9" s="48"/>
      <c r="M9" s="82" t="s">
        <v>34</v>
      </c>
      <c r="N9" s="48"/>
      <c r="O9" s="38" t="s">
        <v>35</v>
      </c>
      <c r="P9" s="48"/>
      <c r="Q9" s="82" t="s">
        <v>9</v>
      </c>
      <c r="R9" s="48"/>
      <c r="S9" s="3"/>
      <c r="T9" s="9" t="s">
        <v>36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</row>
    <row r="10" spans="1:86" x14ac:dyDescent="0.2">
      <c r="A10" s="10"/>
      <c r="B10" s="24" t="s">
        <v>61</v>
      </c>
      <c r="C10" s="25"/>
      <c r="D10" s="10"/>
      <c r="E10" s="24"/>
      <c r="F10" s="24"/>
      <c r="G10" s="24"/>
      <c r="H10" s="24"/>
      <c r="I10" s="84"/>
      <c r="J10" s="10"/>
      <c r="K10" s="12">
        <v>410750.5</v>
      </c>
      <c r="L10" s="3"/>
      <c r="M10" s="12">
        <f>37223.5</f>
        <v>37223.5</v>
      </c>
      <c r="N10" s="3"/>
      <c r="O10" s="12" t="e">
        <f>'State Aid Summary'!#REF!+'State Aid Summary'!#REF!</f>
        <v>#REF!</v>
      </c>
      <c r="P10" s="3"/>
      <c r="Q10" s="12" t="e">
        <f>SUM(K10:O10)</f>
        <v>#REF!</v>
      </c>
      <c r="R10" s="3"/>
      <c r="S10" s="3"/>
      <c r="T10" s="19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</row>
    <row r="11" spans="1:86" ht="6" customHeight="1" x14ac:dyDescent="0.2">
      <c r="A11" s="3"/>
      <c r="B11" s="3"/>
      <c r="C11" s="9"/>
      <c r="D11" s="3"/>
      <c r="E11" s="3"/>
      <c r="F11" s="3"/>
      <c r="G11" s="3"/>
      <c r="H11" s="3"/>
      <c r="I11" s="84" t="s">
        <v>24</v>
      </c>
      <c r="J11" s="81"/>
      <c r="K11" s="20" t="s">
        <v>25</v>
      </c>
      <c r="L11" s="3"/>
      <c r="M11" s="20" t="s">
        <v>26</v>
      </c>
      <c r="N11" s="3"/>
      <c r="O11" s="20" t="s">
        <v>27</v>
      </c>
      <c r="P11" s="3"/>
      <c r="Q11" s="20" t="s">
        <v>27</v>
      </c>
      <c r="R11" s="3"/>
      <c r="S11" s="3"/>
      <c r="T11" s="21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</row>
    <row r="12" spans="1:86" x14ac:dyDescent="0.2">
      <c r="A12" s="3"/>
      <c r="B12" s="18" t="s">
        <v>37</v>
      </c>
      <c r="C12" s="9"/>
      <c r="D12" s="3"/>
      <c r="E12" s="3"/>
      <c r="F12" s="3"/>
      <c r="G12" s="3"/>
      <c r="H12" s="3"/>
      <c r="I12" s="85" t="e">
        <f>10.5+'State Aid Summary'!#REF!</f>
        <v>#REF!</v>
      </c>
      <c r="J12" s="3"/>
      <c r="K12" s="92">
        <f>SUM(K10:K10)</f>
        <v>410750.5</v>
      </c>
      <c r="L12" s="3"/>
      <c r="M12" s="92">
        <f>SUM(M10:M10)</f>
        <v>37223.5</v>
      </c>
      <c r="N12" s="3"/>
      <c r="O12" s="92" t="e">
        <f>SUM(O10:O10)</f>
        <v>#REF!</v>
      </c>
      <c r="P12" s="3"/>
      <c r="Q12" s="92" t="e">
        <f>SUM(Q10:Q10)</f>
        <v>#REF!</v>
      </c>
      <c r="R12" s="3"/>
      <c r="S12" s="3"/>
      <c r="T12" s="22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</row>
    <row r="13" spans="1:86" x14ac:dyDescent="0.2">
      <c r="A13" s="3"/>
      <c r="B13" s="18"/>
      <c r="C13" s="9"/>
      <c r="D13" s="3"/>
      <c r="E13" s="3"/>
      <c r="F13" s="3"/>
      <c r="G13" s="3"/>
      <c r="H13" s="3"/>
      <c r="I13" s="85"/>
      <c r="J13" s="3"/>
      <c r="K13" s="93"/>
      <c r="L13" s="3"/>
      <c r="M13" s="93"/>
      <c r="N13" s="3"/>
      <c r="O13" s="93"/>
      <c r="P13" s="3"/>
      <c r="Q13" s="93"/>
      <c r="R13" s="3"/>
      <c r="S13" s="3"/>
      <c r="T13" s="19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</row>
    <row r="14" spans="1:86" x14ac:dyDescent="0.2">
      <c r="A14" s="3"/>
      <c r="B14" s="18"/>
      <c r="C14" s="9"/>
      <c r="D14" s="3"/>
      <c r="E14" s="3"/>
      <c r="F14" s="3"/>
      <c r="G14" s="3"/>
      <c r="H14" s="3"/>
      <c r="I14" s="85"/>
      <c r="J14" s="3"/>
      <c r="K14" s="93"/>
      <c r="L14" s="3"/>
      <c r="M14" s="93"/>
      <c r="N14" s="3"/>
      <c r="O14" s="93"/>
      <c r="P14" s="3"/>
      <c r="Q14" s="93"/>
      <c r="R14" s="3"/>
      <c r="S14" s="3"/>
      <c r="T14" s="19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</row>
    <row r="15" spans="1:86" ht="19.899999999999999" customHeight="1" x14ac:dyDescent="0.2">
      <c r="A15" s="3"/>
      <c r="B15" s="3"/>
      <c r="C15" s="9"/>
      <c r="D15" s="3"/>
      <c r="E15" s="3"/>
      <c r="F15" s="3"/>
      <c r="G15" s="3"/>
      <c r="H15" s="3"/>
      <c r="I15" s="85"/>
      <c r="J15" s="3"/>
      <c r="K15" s="12" t="s">
        <v>25</v>
      </c>
      <c r="L15" s="3"/>
      <c r="M15" s="12" t="s">
        <v>26</v>
      </c>
      <c r="N15" s="3"/>
      <c r="O15" s="12" t="s">
        <v>27</v>
      </c>
      <c r="P15" s="3"/>
      <c r="Q15" s="12" t="s">
        <v>27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</row>
    <row r="16" spans="1:86" ht="12.95" customHeight="1" x14ac:dyDescent="0.2">
      <c r="A16" s="7" t="s">
        <v>38</v>
      </c>
      <c r="B16" s="3"/>
      <c r="C16" s="9"/>
      <c r="D16" s="3"/>
      <c r="E16" s="3"/>
      <c r="F16" s="3"/>
      <c r="G16" s="3"/>
      <c r="H16" s="3"/>
      <c r="I16" s="85"/>
      <c r="J16" s="3"/>
      <c r="K16" s="81"/>
      <c r="L16" s="3"/>
      <c r="M16" s="81"/>
      <c r="N16" s="3"/>
      <c r="O16" s="23"/>
      <c r="P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</row>
    <row r="17" spans="1:86" ht="12" customHeight="1" x14ac:dyDescent="0.2">
      <c r="C17" s="9"/>
      <c r="D17" s="3"/>
      <c r="E17" s="3"/>
      <c r="F17" s="3"/>
      <c r="G17" s="3"/>
      <c r="H17" s="3"/>
      <c r="I17" s="85"/>
      <c r="J17" s="3"/>
      <c r="L17" s="3"/>
      <c r="M17" s="81"/>
      <c r="N17" s="62"/>
      <c r="O17" s="9"/>
      <c r="P17" s="62"/>
      <c r="Q17" s="81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</row>
    <row r="18" spans="1:86" ht="12" customHeight="1" x14ac:dyDescent="0.2">
      <c r="A18" s="3"/>
      <c r="B18" s="3"/>
      <c r="C18" s="9"/>
      <c r="D18" s="3"/>
      <c r="E18" s="3"/>
      <c r="F18" s="3"/>
      <c r="G18" s="3"/>
      <c r="H18" s="3"/>
      <c r="I18" s="86" t="s">
        <v>21</v>
      </c>
      <c r="J18" s="3"/>
      <c r="K18" s="81" t="s">
        <v>20</v>
      </c>
      <c r="L18" s="3"/>
      <c r="M18" s="81" t="s">
        <v>20</v>
      </c>
      <c r="N18" s="3"/>
      <c r="O18" s="9"/>
      <c r="P18" s="3"/>
      <c r="Q18" s="81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</row>
    <row r="19" spans="1:86" ht="12" customHeight="1" x14ac:dyDescent="0.2">
      <c r="A19" s="10"/>
      <c r="B19" s="3"/>
      <c r="C19" s="10"/>
      <c r="D19" s="10"/>
      <c r="E19" s="10"/>
      <c r="F19" s="10"/>
      <c r="G19" s="10"/>
      <c r="H19" s="10"/>
      <c r="I19" s="87" t="s">
        <v>62</v>
      </c>
      <c r="J19" s="12"/>
      <c r="K19" s="81" t="s">
        <v>31</v>
      </c>
      <c r="L19" s="3"/>
      <c r="M19" s="81" t="s">
        <v>22</v>
      </c>
      <c r="N19" s="3"/>
      <c r="O19" s="9"/>
      <c r="P19" s="3"/>
      <c r="Q19" s="81" t="s">
        <v>4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</row>
    <row r="20" spans="1:86" ht="12" customHeight="1" x14ac:dyDescent="0.2">
      <c r="A20" s="13"/>
      <c r="B20" s="14"/>
      <c r="C20" s="13"/>
      <c r="D20" s="13"/>
      <c r="E20" s="13"/>
      <c r="F20" s="13"/>
      <c r="G20" s="13"/>
      <c r="H20" s="13"/>
      <c r="I20" s="88" t="s">
        <v>63</v>
      </c>
      <c r="J20" s="94"/>
      <c r="K20" s="95" t="s">
        <v>19</v>
      </c>
      <c r="L20" s="108"/>
      <c r="M20" s="95" t="s">
        <v>34</v>
      </c>
      <c r="N20" s="108"/>
      <c r="O20" s="9"/>
      <c r="P20" s="108"/>
      <c r="Q20" s="95" t="s">
        <v>9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</row>
    <row r="21" spans="1:86" ht="12" customHeight="1" x14ac:dyDescent="0.2">
      <c r="A21" s="10"/>
      <c r="B21" s="18" t="s">
        <v>61</v>
      </c>
      <c r="C21" s="10"/>
      <c r="D21" s="10"/>
      <c r="E21" s="10"/>
      <c r="F21" s="10"/>
      <c r="G21" s="10"/>
      <c r="H21" s="10"/>
      <c r="I21" s="87"/>
      <c r="J21" s="12"/>
      <c r="K21" s="12">
        <v>78630</v>
      </c>
      <c r="L21" s="3"/>
      <c r="M21" s="12">
        <v>5576</v>
      </c>
      <c r="N21" s="3"/>
      <c r="O21" s="97"/>
      <c r="P21" s="3"/>
      <c r="Q21" s="12">
        <f>SUM(K21:O21)</f>
        <v>84206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</row>
    <row r="22" spans="1:86" ht="6" customHeight="1" x14ac:dyDescent="0.2">
      <c r="A22" s="3"/>
      <c r="B22" s="3"/>
      <c r="C22" s="9"/>
      <c r="D22" s="3"/>
      <c r="E22" s="3"/>
      <c r="F22" s="3"/>
      <c r="G22" s="3"/>
      <c r="H22" s="3"/>
      <c r="I22" s="85"/>
      <c r="J22" s="3"/>
      <c r="K22" s="20" t="s">
        <v>25</v>
      </c>
      <c r="L22" s="3"/>
      <c r="M22" s="20" t="s">
        <v>26</v>
      </c>
      <c r="N22" s="3"/>
      <c r="O22" s="113"/>
      <c r="P22" s="3"/>
      <c r="Q22" s="20" t="s">
        <v>27</v>
      </c>
      <c r="R22" s="3"/>
      <c r="S22" s="3"/>
      <c r="T22" s="21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</row>
    <row r="23" spans="1:86" x14ac:dyDescent="0.2">
      <c r="A23" s="3"/>
      <c r="B23" s="18" t="s">
        <v>39</v>
      </c>
      <c r="C23" s="9"/>
      <c r="D23" s="3"/>
      <c r="E23" s="3"/>
      <c r="F23" s="3"/>
      <c r="G23" s="3"/>
      <c r="H23" s="3"/>
      <c r="I23" s="85">
        <v>3.4</v>
      </c>
      <c r="J23" s="3"/>
      <c r="K23" s="92">
        <f>+SUM(K21:K21)</f>
        <v>78630</v>
      </c>
      <c r="L23" s="26"/>
      <c r="M23" s="92">
        <f>+SUM(M21:M21)</f>
        <v>5576</v>
      </c>
      <c r="N23" s="26"/>
      <c r="O23" s="93"/>
      <c r="P23" s="26"/>
      <c r="Q23" s="92">
        <f>SUM(Q21:Q21)</f>
        <v>84206</v>
      </c>
      <c r="R23" s="3"/>
      <c r="S23" s="3"/>
      <c r="T23" s="22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</row>
    <row r="24" spans="1:86" x14ac:dyDescent="0.2">
      <c r="A24" s="3"/>
      <c r="B24" s="3"/>
      <c r="C24" s="9"/>
      <c r="D24" s="3"/>
      <c r="E24" s="3"/>
      <c r="F24" s="3"/>
      <c r="G24" s="3"/>
      <c r="H24" s="3"/>
      <c r="I24" s="85"/>
      <c r="J24" s="3"/>
      <c r="K24" s="12" t="s">
        <v>25</v>
      </c>
      <c r="L24" s="3"/>
      <c r="M24" s="12" t="s">
        <v>26</v>
      </c>
      <c r="N24" s="3"/>
      <c r="O24" s="12"/>
      <c r="P24" s="3"/>
      <c r="Q24" s="12" t="s">
        <v>27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</row>
    <row r="25" spans="1:86" x14ac:dyDescent="0.2">
      <c r="A25" s="63" t="s">
        <v>56</v>
      </c>
      <c r="B25" s="18"/>
      <c r="C25" s="9"/>
      <c r="D25" s="3"/>
      <c r="E25" s="3"/>
      <c r="F25" s="3"/>
      <c r="G25" s="3"/>
      <c r="H25" s="3"/>
      <c r="I25" s="85"/>
      <c r="J25" s="3"/>
      <c r="K25" s="93"/>
      <c r="L25" s="26"/>
      <c r="M25" s="93"/>
      <c r="N25" s="26"/>
      <c r="O25" s="93"/>
      <c r="P25" s="26"/>
      <c r="Q25" s="93" t="e">
        <f>Q12+Q23</f>
        <v>#REF!</v>
      </c>
      <c r="R25" s="3"/>
      <c r="S25" s="3"/>
      <c r="T25" s="26"/>
      <c r="U25" s="3" t="s">
        <v>60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</row>
    <row r="26" spans="1:86" x14ac:dyDescent="0.2">
      <c r="A26" s="3"/>
      <c r="B26" s="3"/>
      <c r="C26" s="9"/>
      <c r="D26" s="3"/>
      <c r="E26" s="3"/>
      <c r="F26" s="3"/>
      <c r="G26" s="3"/>
      <c r="H26" s="3"/>
      <c r="I26" s="85"/>
      <c r="J26" s="3"/>
      <c r="K26" s="12" t="s">
        <v>25</v>
      </c>
      <c r="L26" s="3"/>
      <c r="M26" s="12" t="s">
        <v>26</v>
      </c>
      <c r="N26" s="3"/>
      <c r="O26" s="12" t="s">
        <v>27</v>
      </c>
      <c r="P26" s="3"/>
      <c r="Q26" s="12" t="s">
        <v>27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</row>
    <row r="27" spans="1:86" x14ac:dyDescent="0.2">
      <c r="A27" s="27" t="s">
        <v>79</v>
      </c>
      <c r="B27" s="3"/>
      <c r="C27" s="9"/>
      <c r="D27" s="28"/>
      <c r="E27" s="3"/>
      <c r="F27" s="3"/>
      <c r="G27" s="3"/>
      <c r="H27" s="3"/>
      <c r="I27" s="85"/>
      <c r="J27" s="3"/>
      <c r="K27" s="3"/>
      <c r="L27" s="3"/>
      <c r="M27" s="3"/>
      <c r="N27" s="3"/>
      <c r="O27" s="3"/>
      <c r="P27" s="3"/>
      <c r="Q27" s="29" t="e">
        <f>ROUND(Q25*'J. Rumsey'!R29,0)</f>
        <v>#REF!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</row>
    <row r="28" spans="1:86" x14ac:dyDescent="0.2">
      <c r="A28" s="31"/>
      <c r="C28" s="9"/>
      <c r="D28" s="3"/>
      <c r="E28" s="3"/>
      <c r="F28" s="3"/>
      <c r="G28" s="3"/>
      <c r="H28" s="3"/>
      <c r="I28" s="85"/>
      <c r="J28" s="3"/>
      <c r="K28" s="3"/>
      <c r="L28" s="3"/>
      <c r="M28" s="3"/>
      <c r="N28" s="3"/>
      <c r="O28" s="3"/>
      <c r="P28" s="3"/>
      <c r="Q28" s="3"/>
    </row>
    <row r="29" spans="1:86" x14ac:dyDescent="0.2">
      <c r="A29" s="27" t="s">
        <v>40</v>
      </c>
      <c r="C29" s="9"/>
      <c r="D29" s="3"/>
      <c r="E29" s="3"/>
      <c r="F29" s="3"/>
      <c r="G29" s="3"/>
      <c r="H29" s="3"/>
      <c r="I29" s="85"/>
      <c r="J29" s="3"/>
      <c r="K29" s="3"/>
      <c r="L29" s="3"/>
      <c r="M29" s="3"/>
      <c r="N29" s="3"/>
      <c r="O29" s="3"/>
      <c r="P29" s="3"/>
      <c r="Q29" s="3"/>
    </row>
    <row r="30" spans="1:86" x14ac:dyDescent="0.2">
      <c r="A30" s="18"/>
      <c r="B30" s="77" t="s">
        <v>59</v>
      </c>
      <c r="C30" s="59"/>
      <c r="D30" s="33"/>
      <c r="E30" s="3"/>
      <c r="F30" s="3"/>
      <c r="G30" s="3"/>
      <c r="H30" s="3"/>
      <c r="I30" s="85"/>
      <c r="J30" s="3"/>
      <c r="K30" s="3"/>
      <c r="L30" s="3"/>
      <c r="M30" s="3"/>
      <c r="N30" s="3"/>
      <c r="O30" s="3"/>
      <c r="P30" s="3"/>
      <c r="Q30" s="29" t="e">
        <f>ROUND(Q25*0.125,0)</f>
        <v>#REF!</v>
      </c>
    </row>
    <row r="31" spans="1:86" x14ac:dyDescent="0.2">
      <c r="A31" s="18"/>
      <c r="B31" s="3" t="s">
        <v>66</v>
      </c>
      <c r="D31" s="33"/>
      <c r="E31" s="3"/>
      <c r="F31" s="3"/>
      <c r="G31" s="3"/>
      <c r="H31" s="3"/>
      <c r="I31" s="85"/>
      <c r="J31" s="3"/>
      <c r="K31" s="3"/>
      <c r="L31" s="3"/>
      <c r="M31" s="3"/>
      <c r="N31" s="3"/>
      <c r="O31" s="3"/>
      <c r="P31" s="3"/>
      <c r="Q31" s="109" t="e">
        <f>S31*200</f>
        <v>#REF!</v>
      </c>
      <c r="S31" s="77" t="e">
        <f>'State Aid Summary'!#REF!+'State Aid Summary'!#REF!</f>
        <v>#REF!</v>
      </c>
    </row>
    <row r="32" spans="1:86" x14ac:dyDescent="0.2">
      <c r="A32" s="3"/>
      <c r="B32" s="3"/>
      <c r="C32" s="9"/>
      <c r="D32" s="3"/>
      <c r="E32" s="3"/>
      <c r="F32" s="3"/>
      <c r="G32" s="3"/>
      <c r="H32" s="3"/>
      <c r="I32" s="85"/>
      <c r="J32" s="3"/>
      <c r="K32" s="3"/>
      <c r="L32" s="3"/>
      <c r="M32" s="3"/>
      <c r="N32" s="3"/>
      <c r="O32" s="3"/>
      <c r="P32" s="3"/>
      <c r="Q32" s="3"/>
    </row>
    <row r="33" spans="1:20" ht="13.5" thickBot="1" x14ac:dyDescent="0.25">
      <c r="A33" s="27" t="s">
        <v>41</v>
      </c>
      <c r="B33" s="3"/>
      <c r="C33" s="9"/>
      <c r="D33" s="3"/>
      <c r="E33" s="3"/>
      <c r="F33" s="3"/>
      <c r="G33" s="3"/>
      <c r="H33" s="3"/>
      <c r="I33" s="85"/>
      <c r="J33" s="3"/>
      <c r="K33" s="3"/>
      <c r="L33" s="3"/>
      <c r="M33" s="3"/>
      <c r="N33" s="3"/>
      <c r="O33" s="3"/>
      <c r="P33" s="3"/>
      <c r="Q33" s="110" t="e">
        <f>ROUND((SUM(Q25:Q31)),0)</f>
        <v>#REF!</v>
      </c>
      <c r="T33" s="56"/>
    </row>
    <row r="34" spans="1:20" ht="19.899999999999999" customHeight="1" thickTop="1" x14ac:dyDescent="0.2">
      <c r="I34" s="89"/>
    </row>
    <row r="35" spans="1:20" ht="19.899999999999999" customHeight="1" x14ac:dyDescent="0.2">
      <c r="I35" s="89"/>
    </row>
    <row r="36" spans="1:20" x14ac:dyDescent="0.2">
      <c r="I36" s="89"/>
    </row>
    <row r="37" spans="1:20" ht="19.899999999999999" customHeight="1" x14ac:dyDescent="0.2">
      <c r="I37" s="89"/>
    </row>
    <row r="38" spans="1:20" x14ac:dyDescent="0.2">
      <c r="I38" s="89"/>
    </row>
    <row r="39" spans="1:20" x14ac:dyDescent="0.2">
      <c r="I39" s="89"/>
    </row>
    <row r="40" spans="1:20" x14ac:dyDescent="0.2">
      <c r="I40" s="89"/>
    </row>
    <row r="42" spans="1:20" x14ac:dyDescent="0.2">
      <c r="A42" s="3"/>
      <c r="B42" s="3"/>
      <c r="C42" s="9"/>
      <c r="D42" s="3"/>
      <c r="E42" s="19"/>
      <c r="F42" s="19"/>
      <c r="G42" s="19"/>
      <c r="H42" s="19"/>
      <c r="I42" s="6"/>
      <c r="J42" s="3"/>
      <c r="L42" s="3"/>
      <c r="M42" s="30"/>
      <c r="N42" s="3"/>
      <c r="O42" s="3"/>
      <c r="P42" s="3"/>
    </row>
    <row r="43" spans="1:20" x14ac:dyDescent="0.2">
      <c r="A43" s="3"/>
      <c r="B43" s="3"/>
      <c r="C43" s="9"/>
      <c r="D43" s="3"/>
      <c r="E43" s="19"/>
      <c r="F43" s="19"/>
      <c r="G43" s="19"/>
      <c r="H43" s="19"/>
      <c r="I43" s="6"/>
      <c r="J43" s="3"/>
      <c r="L43" s="3"/>
      <c r="M43" s="30"/>
      <c r="N43" s="3"/>
      <c r="O43" s="3"/>
      <c r="P43" s="3"/>
    </row>
    <row r="44" spans="1:20" x14ac:dyDescent="0.2">
      <c r="A44" s="3"/>
      <c r="B44" s="3"/>
      <c r="C44" s="9"/>
      <c r="D44" s="3"/>
      <c r="E44" s="19"/>
      <c r="F44" s="19"/>
      <c r="G44" s="19"/>
      <c r="H44" s="19"/>
      <c r="I44" s="6"/>
      <c r="J44" s="3"/>
      <c r="L44" s="3"/>
      <c r="M44" s="30"/>
      <c r="N44" s="3"/>
      <c r="O44" s="3"/>
      <c r="P44" s="3"/>
    </row>
    <row r="45" spans="1:20" x14ac:dyDescent="0.2">
      <c r="A45" s="3"/>
      <c r="B45" s="3"/>
      <c r="C45" s="9"/>
      <c r="D45" s="3"/>
      <c r="E45" s="3"/>
      <c r="F45" s="3"/>
      <c r="G45" s="3"/>
      <c r="H45" s="3"/>
      <c r="I45" s="6"/>
      <c r="J45" s="3"/>
      <c r="K45" s="3"/>
      <c r="L45" s="3"/>
      <c r="M45" s="3"/>
      <c r="N45" s="3"/>
      <c r="O45" s="3"/>
      <c r="P45" s="3"/>
      <c r="Q45" s="3"/>
    </row>
    <row r="46" spans="1:20" x14ac:dyDescent="0.2">
      <c r="A46" s="3"/>
      <c r="B46" s="3"/>
      <c r="C46" s="9"/>
      <c r="D46" s="3"/>
      <c r="E46" s="3"/>
      <c r="F46" s="3"/>
      <c r="G46" s="3"/>
      <c r="H46" s="3"/>
      <c r="I46" s="6"/>
      <c r="J46" s="3"/>
      <c r="K46" s="3"/>
      <c r="L46" s="3"/>
      <c r="M46" s="3"/>
      <c r="N46" s="3"/>
      <c r="O46" s="3"/>
      <c r="P46" s="3"/>
      <c r="Q46" s="3"/>
    </row>
    <row r="47" spans="1:20" x14ac:dyDescent="0.2">
      <c r="A47" s="3"/>
      <c r="B47" s="3"/>
      <c r="C47" s="9"/>
      <c r="D47" s="3"/>
      <c r="E47" s="3"/>
      <c r="F47" s="3"/>
      <c r="G47" s="3"/>
      <c r="H47" s="3"/>
      <c r="I47" s="6"/>
      <c r="J47" s="3"/>
      <c r="K47" s="3"/>
      <c r="L47" s="3"/>
      <c r="M47" s="3"/>
      <c r="N47" s="3"/>
      <c r="O47" s="3"/>
      <c r="P47" s="3"/>
      <c r="Q47" s="3"/>
    </row>
    <row r="48" spans="1:20" ht="28.5" customHeight="1" x14ac:dyDescent="0.2">
      <c r="A48" s="115" t="s">
        <v>49</v>
      </c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</row>
    <row r="49" spans="1:17" x14ac:dyDescent="0.2">
      <c r="A49" s="3"/>
      <c r="B49" s="3"/>
      <c r="C49" s="9"/>
      <c r="D49" s="3"/>
      <c r="E49" s="3"/>
      <c r="F49" s="3"/>
      <c r="G49" s="3"/>
      <c r="H49" s="3"/>
      <c r="I49" s="6"/>
      <c r="J49" s="3"/>
      <c r="K49" s="3"/>
      <c r="L49" s="3"/>
      <c r="M49" s="3"/>
      <c r="N49" s="3"/>
      <c r="O49" s="3"/>
      <c r="P49" s="3"/>
      <c r="Q49" s="3"/>
    </row>
    <row r="50" spans="1:17" x14ac:dyDescent="0.2">
      <c r="A50" s="3"/>
      <c r="B50" s="3"/>
      <c r="C50" s="9"/>
      <c r="D50" s="3"/>
      <c r="E50" s="3"/>
      <c r="F50" s="3"/>
      <c r="G50" s="3"/>
      <c r="H50" s="3"/>
      <c r="I50" s="6"/>
      <c r="J50" s="3"/>
      <c r="K50" s="3"/>
      <c r="L50" s="3"/>
      <c r="M50" s="3"/>
      <c r="N50" s="3"/>
      <c r="O50" s="3"/>
      <c r="P50" s="3"/>
      <c r="Q50" s="3"/>
    </row>
    <row r="51" spans="1:17" x14ac:dyDescent="0.2">
      <c r="A51" s="3"/>
      <c r="B51" s="3"/>
      <c r="C51" s="9"/>
      <c r="D51" s="3"/>
      <c r="E51" s="3"/>
      <c r="F51" s="3"/>
      <c r="G51" s="3"/>
      <c r="H51" s="3"/>
      <c r="I51" s="6"/>
      <c r="J51" s="3"/>
      <c r="K51" s="3"/>
      <c r="L51" s="3"/>
      <c r="M51" s="3"/>
      <c r="N51" s="3"/>
      <c r="O51" s="3"/>
      <c r="P51" s="3"/>
      <c r="Q51" s="3"/>
    </row>
    <row r="52" spans="1:17" x14ac:dyDescent="0.2">
      <c r="A52" s="3"/>
      <c r="B52" s="3"/>
      <c r="C52" s="9"/>
      <c r="D52" s="3"/>
      <c r="E52" s="3"/>
      <c r="F52" s="3"/>
      <c r="G52" s="3"/>
      <c r="H52" s="3"/>
      <c r="I52" s="6"/>
      <c r="J52" s="3"/>
      <c r="K52" s="3"/>
      <c r="L52" s="3"/>
      <c r="M52" s="3"/>
      <c r="N52" s="3"/>
      <c r="O52" s="3"/>
      <c r="P52" s="3"/>
      <c r="Q52" s="3"/>
    </row>
    <row r="53" spans="1:17" x14ac:dyDescent="0.2">
      <c r="A53" s="18" t="str">
        <f>'State Aid Summary'!A17</f>
        <v>OSF</v>
      </c>
      <c r="B53" s="3"/>
      <c r="C53" s="9"/>
      <c r="D53" s="3"/>
      <c r="E53" s="3"/>
      <c r="F53" s="3"/>
      <c r="G53" s="3"/>
      <c r="H53" s="3"/>
      <c r="I53" s="6"/>
      <c r="J53" s="3"/>
      <c r="K53" s="3"/>
      <c r="L53" s="3"/>
      <c r="M53" s="3"/>
      <c r="N53" s="3"/>
      <c r="O53" s="3"/>
      <c r="P53" s="3"/>
      <c r="Q53" s="3"/>
    </row>
    <row r="54" spans="1:17" x14ac:dyDescent="0.2">
      <c r="A54" s="34">
        <f>'State Aid Summary'!A18</f>
        <v>45768</v>
      </c>
      <c r="B54" s="18"/>
      <c r="C54" s="9"/>
      <c r="D54" s="3"/>
      <c r="E54" s="3"/>
      <c r="F54" s="3"/>
      <c r="G54" s="3"/>
      <c r="H54" s="3"/>
      <c r="I54" s="6"/>
      <c r="J54" s="3"/>
      <c r="K54" s="3"/>
      <c r="L54" s="3"/>
      <c r="M54" s="3"/>
      <c r="N54" s="3"/>
      <c r="O54" s="3"/>
      <c r="P54" s="3"/>
      <c r="Q54" s="3"/>
    </row>
    <row r="55" spans="1:17" x14ac:dyDescent="0.2">
      <c r="A55" s="34" t="str">
        <f>'State Aid Summary'!A19</f>
        <v>MCVC26 Comps</v>
      </c>
      <c r="B55" s="35"/>
      <c r="C55" s="9"/>
      <c r="D55" s="3"/>
      <c r="E55" s="3"/>
      <c r="F55" s="3"/>
      <c r="G55" s="3"/>
      <c r="H55" s="3"/>
      <c r="I55" s="6"/>
      <c r="J55" s="3"/>
      <c r="K55" s="3"/>
      <c r="L55" s="3"/>
      <c r="M55" s="3"/>
      <c r="N55" s="3"/>
      <c r="O55" s="3"/>
      <c r="P55" s="3"/>
      <c r="Q55" s="3"/>
    </row>
  </sheetData>
  <mergeCells count="1">
    <mergeCell ref="A48:Q48"/>
  </mergeCells>
  <phoneticPr fontId="0" type="noConversion"/>
  <pageMargins left="0.8" right="0.5" top="0.25" bottom="0.25" header="0.5" footer="0.5"/>
  <pageSetup scale="61" orientation="portrait" r:id="rId1"/>
  <headerFooter alignWithMargins="0">
    <oddFooter>&amp;C&amp;11-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C8E18-47BB-4F08-AA19-4A8D8B1A6ABE}">
  <sheetPr transitionEvaluation="1">
    <pageSetUpPr fitToPage="1"/>
  </sheetPr>
  <dimension ref="A1:DQ8086"/>
  <sheetViews>
    <sheetView defaultGridColor="0" view="pageBreakPreview" colorId="22" zoomScale="75" zoomScaleNormal="87" zoomScaleSheetLayoutView="75" workbookViewId="0">
      <selection activeCell="P35" sqref="P35"/>
    </sheetView>
  </sheetViews>
  <sheetFormatPr defaultColWidth="9.77734375" defaultRowHeight="12.75" x14ac:dyDescent="0.2"/>
  <cols>
    <col min="1" max="1" width="8.77734375" style="4" customWidth="1"/>
    <col min="2" max="2" width="18.77734375" style="4" customWidth="1"/>
    <col min="3" max="3" width="5.77734375" style="23" customWidth="1"/>
    <col min="4" max="4" width="6.21875" style="4" customWidth="1"/>
    <col min="5" max="5" width="6.77734375" style="4" customWidth="1"/>
    <col min="6" max="8" width="4.77734375" style="8" customWidth="1"/>
    <col min="9" max="9" width="9.6640625" style="8" customWidth="1"/>
    <col min="10" max="10" width="2.77734375" style="4" customWidth="1"/>
    <col min="11" max="11" width="8.77734375" style="4" customWidth="1"/>
    <col min="12" max="12" width="2.77734375" style="4" customWidth="1"/>
    <col min="13" max="13" width="8.77734375" style="4" customWidth="1"/>
    <col min="14" max="14" width="2.77734375" style="4" customWidth="1"/>
    <col min="15" max="15" width="8.77734375" style="4" customWidth="1"/>
    <col min="16" max="16" width="2.77734375" style="4" customWidth="1"/>
    <col min="17" max="17" width="12.109375" style="4" customWidth="1"/>
    <col min="18" max="18" width="2.77734375" style="4" customWidth="1"/>
    <col min="19" max="19" width="9.77734375" style="49"/>
    <col min="20" max="20" width="10.44140625" style="49" bestFit="1" customWidth="1"/>
    <col min="21" max="21" width="9.77734375" style="49"/>
    <col min="22" max="22" width="11.77734375" style="49" customWidth="1"/>
    <col min="23" max="33" width="9.77734375" style="49"/>
    <col min="34" max="34" width="7.77734375" style="49" customWidth="1"/>
    <col min="35" max="36" width="4.77734375" style="49" customWidth="1"/>
    <col min="37" max="37" width="5.77734375" style="49" customWidth="1"/>
    <col min="38" max="41" width="9.77734375" style="49"/>
    <col min="42" max="16384" width="9.77734375" style="4"/>
  </cols>
  <sheetData>
    <row r="1" spans="1:121" x14ac:dyDescent="0.2">
      <c r="A1" s="118" t="s">
        <v>44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3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</row>
    <row r="2" spans="1:121" x14ac:dyDescent="0.2">
      <c r="A2" s="1" t="str">
        <f>'State Aid Summary'!A2</f>
        <v>Public School Support Program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</row>
    <row r="3" spans="1:121" x14ac:dyDescent="0.2">
      <c r="A3" s="1" t="str">
        <f>'State Aid Summary'!A3</f>
        <v>Final Computations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</row>
    <row r="4" spans="1:121" x14ac:dyDescent="0.2">
      <c r="A4" s="1" t="str">
        <f>'State Aid Summary'!A4</f>
        <v>For the 2025-26 year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</row>
    <row r="5" spans="1:121" ht="16.899999999999999" customHeight="1" x14ac:dyDescent="0.2">
      <c r="A5" s="3"/>
      <c r="B5" s="3"/>
      <c r="C5" s="9"/>
      <c r="D5" s="3"/>
      <c r="E5" s="3"/>
      <c r="F5" s="6"/>
      <c r="G5" s="6"/>
      <c r="H5" s="6"/>
      <c r="I5" s="6"/>
      <c r="J5" s="3"/>
      <c r="K5" s="3"/>
      <c r="L5" s="3"/>
      <c r="M5" s="3"/>
      <c r="N5" s="3"/>
      <c r="O5" s="9" t="s">
        <v>67</v>
      </c>
      <c r="P5" s="3"/>
      <c r="Q5" s="3"/>
      <c r="R5" s="3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</row>
    <row r="6" spans="1:121" ht="12.95" customHeight="1" x14ac:dyDescent="0.2">
      <c r="A6" s="63" t="s">
        <v>55</v>
      </c>
      <c r="C6" s="9"/>
      <c r="D6" s="3"/>
      <c r="E6" s="3"/>
      <c r="F6" s="6"/>
      <c r="G6" s="6"/>
      <c r="H6" s="6"/>
      <c r="I6" s="6"/>
      <c r="J6" s="3"/>
      <c r="L6" s="3"/>
      <c r="M6" s="81"/>
      <c r="N6" s="3"/>
      <c r="O6" s="9" t="s">
        <v>68</v>
      </c>
      <c r="P6" s="3"/>
      <c r="Q6" s="81"/>
      <c r="R6" s="3"/>
      <c r="S6" s="50"/>
      <c r="T6" s="9" t="s">
        <v>29</v>
      </c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</row>
    <row r="7" spans="1:121" ht="12" customHeight="1" x14ac:dyDescent="0.2">
      <c r="A7" s="3"/>
      <c r="B7" s="3"/>
      <c r="C7" s="9"/>
      <c r="D7" s="3"/>
      <c r="E7" s="3"/>
      <c r="F7" s="6"/>
      <c r="G7" s="6"/>
      <c r="H7" s="6"/>
      <c r="I7" s="9" t="s">
        <v>21</v>
      </c>
      <c r="J7" s="3"/>
      <c r="K7" s="81" t="s">
        <v>20</v>
      </c>
      <c r="L7" s="3"/>
      <c r="M7" s="81" t="s">
        <v>20</v>
      </c>
      <c r="N7" s="3"/>
      <c r="O7" s="9" t="s">
        <v>69</v>
      </c>
      <c r="P7" s="3"/>
      <c r="Q7" s="81"/>
      <c r="R7" s="3"/>
      <c r="S7" s="50"/>
      <c r="T7" s="9" t="s">
        <v>30</v>
      </c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</row>
    <row r="8" spans="1:121" ht="12" customHeight="1" x14ac:dyDescent="0.2">
      <c r="A8" s="10"/>
      <c r="B8" s="3"/>
      <c r="C8" s="9"/>
      <c r="D8" s="10"/>
      <c r="E8" s="3"/>
      <c r="F8" s="11"/>
      <c r="G8" s="11"/>
      <c r="H8" s="11"/>
      <c r="I8" s="81" t="s">
        <v>64</v>
      </c>
      <c r="J8" s="12"/>
      <c r="K8" s="81" t="s">
        <v>31</v>
      </c>
      <c r="L8" s="3"/>
      <c r="M8" s="81" t="s">
        <v>22</v>
      </c>
      <c r="N8" s="3"/>
      <c r="O8" s="9" t="s">
        <v>32</v>
      </c>
      <c r="P8" s="3"/>
      <c r="Q8" s="81" t="s">
        <v>4</v>
      </c>
      <c r="R8" s="3"/>
      <c r="S8" s="50"/>
      <c r="T8" s="9" t="s">
        <v>45</v>
      </c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</row>
    <row r="9" spans="1:121" ht="12" customHeight="1" thickBot="1" x14ac:dyDescent="0.25">
      <c r="A9" s="44"/>
      <c r="B9" s="45"/>
      <c r="C9" s="38"/>
      <c r="D9" s="44"/>
      <c r="E9" s="44"/>
      <c r="F9" s="46"/>
      <c r="G9" s="46"/>
      <c r="H9" s="46"/>
      <c r="I9" s="82" t="s">
        <v>63</v>
      </c>
      <c r="J9" s="91"/>
      <c r="K9" s="82" t="s">
        <v>19</v>
      </c>
      <c r="L9" s="48"/>
      <c r="M9" s="82" t="s">
        <v>34</v>
      </c>
      <c r="N9" s="48"/>
      <c r="O9" s="38" t="s">
        <v>35</v>
      </c>
      <c r="P9" s="48"/>
      <c r="Q9" s="82" t="s">
        <v>9</v>
      </c>
      <c r="R9" s="48"/>
      <c r="S9" s="50"/>
      <c r="T9" s="9" t="s">
        <v>46</v>
      </c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ht="4.9000000000000004" customHeight="1" x14ac:dyDescent="0.2">
      <c r="A10" s="17" t="s">
        <v>23</v>
      </c>
      <c r="B10" s="3"/>
      <c r="C10" s="9"/>
      <c r="D10" s="3"/>
      <c r="E10" s="3"/>
      <c r="F10" s="6"/>
      <c r="G10" s="6"/>
      <c r="H10" s="6"/>
      <c r="I10" s="6"/>
      <c r="J10" s="3"/>
      <c r="K10" s="3"/>
      <c r="L10" s="3"/>
      <c r="M10" s="3"/>
      <c r="N10" s="3"/>
      <c r="O10" s="3"/>
      <c r="P10" s="3"/>
      <c r="Q10" s="3"/>
      <c r="R10" s="3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x14ac:dyDescent="0.2">
      <c r="A11" s="10"/>
      <c r="B11" s="18" t="s">
        <v>61</v>
      </c>
      <c r="C11" s="60"/>
      <c r="D11" s="10"/>
      <c r="E11" s="18"/>
      <c r="F11" s="25"/>
      <c r="G11" s="25"/>
      <c r="H11" s="25"/>
      <c r="I11" s="84"/>
      <c r="J11" s="10"/>
      <c r="K11" s="12">
        <f>694939+27060</f>
        <v>721999</v>
      </c>
      <c r="L11" s="3"/>
      <c r="M11" s="12">
        <f>19960.5+1425.5</f>
        <v>21386</v>
      </c>
      <c r="N11" s="3"/>
      <c r="O11" s="12" t="e">
        <f>'State Aid Summary'!#REF!+'State Aid Summary'!#REF!</f>
        <v>#REF!</v>
      </c>
      <c r="P11" s="3"/>
      <c r="Q11" s="12" t="e">
        <f>SUM(K11:O11)</f>
        <v>#REF!</v>
      </c>
      <c r="R11" s="3"/>
      <c r="S11" s="3"/>
      <c r="T11" s="19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ht="6" customHeight="1" x14ac:dyDescent="0.2">
      <c r="A12" s="3"/>
      <c r="B12" s="3"/>
      <c r="C12" s="9"/>
      <c r="D12" s="3"/>
      <c r="E12" s="3"/>
      <c r="F12" s="11" t="s">
        <v>24</v>
      </c>
      <c r="G12" s="11"/>
      <c r="H12" s="11"/>
      <c r="I12" s="84"/>
      <c r="J12" s="12"/>
      <c r="K12" s="20" t="s">
        <v>25</v>
      </c>
      <c r="L12" s="3"/>
      <c r="M12" s="20" t="s">
        <v>26</v>
      </c>
      <c r="N12" s="3"/>
      <c r="O12" s="20" t="s">
        <v>27</v>
      </c>
      <c r="P12" s="3"/>
      <c r="Q12" s="20" t="s">
        <v>27</v>
      </c>
      <c r="R12" s="3"/>
      <c r="S12" s="50"/>
      <c r="T12" s="51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x14ac:dyDescent="0.2">
      <c r="A13" s="3"/>
      <c r="B13" s="18" t="s">
        <v>37</v>
      </c>
      <c r="C13" s="9"/>
      <c r="D13" s="3"/>
      <c r="E13" s="3"/>
      <c r="F13" s="6"/>
      <c r="G13" s="6"/>
      <c r="H13" s="6"/>
      <c r="I13" s="85" t="e">
        <f>17+'State Aid Summary'!#REF!</f>
        <v>#REF!</v>
      </c>
      <c r="J13" s="3"/>
      <c r="K13" s="92">
        <f>SUM(K11:K11)</f>
        <v>721999</v>
      </c>
      <c r="L13" s="3"/>
      <c r="M13" s="92">
        <f>SUM(M11:M11)</f>
        <v>21386</v>
      </c>
      <c r="N13" s="3"/>
      <c r="O13" s="92" t="e">
        <f>SUM(O11:O11)</f>
        <v>#REF!</v>
      </c>
      <c r="P13" s="3"/>
      <c r="Q13" s="92" t="e">
        <f>SUM(Q11:Q11)</f>
        <v>#REF!</v>
      </c>
      <c r="R13" s="3"/>
      <c r="S13" s="50"/>
      <c r="T13" s="52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x14ac:dyDescent="0.2">
      <c r="A14" s="3"/>
      <c r="B14" s="18"/>
      <c r="C14" s="9"/>
      <c r="D14" s="3"/>
      <c r="E14" s="3"/>
      <c r="F14" s="6"/>
      <c r="G14" s="6"/>
      <c r="H14" s="6"/>
      <c r="I14" s="85"/>
      <c r="J14" s="3"/>
      <c r="K14" s="93"/>
      <c r="L14" s="3"/>
      <c r="M14" s="93"/>
      <c r="N14" s="3"/>
      <c r="O14" s="93"/>
      <c r="P14" s="3"/>
      <c r="Q14" s="93"/>
      <c r="R14" s="3"/>
      <c r="S14" s="50"/>
      <c r="T14" s="8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x14ac:dyDescent="0.2">
      <c r="A15" s="3"/>
      <c r="B15" s="18"/>
      <c r="C15" s="9"/>
      <c r="D15" s="3"/>
      <c r="E15" s="3"/>
      <c r="F15" s="6"/>
      <c r="G15" s="6"/>
      <c r="H15" s="6"/>
      <c r="I15" s="85"/>
      <c r="J15" s="3"/>
      <c r="K15" s="93"/>
      <c r="L15" s="3"/>
      <c r="M15" s="93"/>
      <c r="N15" s="3"/>
      <c r="O15" s="93"/>
      <c r="P15" s="3"/>
      <c r="Q15" s="93"/>
      <c r="R15" s="3"/>
      <c r="S15" s="50"/>
      <c r="T15" s="8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</row>
    <row r="16" spans="1:121" ht="19.899999999999999" customHeight="1" x14ac:dyDescent="0.2">
      <c r="A16" s="3"/>
      <c r="B16" s="3"/>
      <c r="C16" s="9"/>
      <c r="D16" s="3"/>
      <c r="E16" s="3"/>
      <c r="F16" s="6"/>
      <c r="G16" s="6"/>
      <c r="H16" s="6"/>
      <c r="I16" s="85"/>
      <c r="J16" s="3"/>
      <c r="K16" s="12" t="s">
        <v>25</v>
      </c>
      <c r="L16" s="3"/>
      <c r="M16" s="12" t="s">
        <v>26</v>
      </c>
      <c r="N16" s="3"/>
      <c r="O16" s="12"/>
      <c r="P16" s="3"/>
      <c r="Q16" s="12" t="s">
        <v>27</v>
      </c>
      <c r="R16" s="3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</row>
    <row r="17" spans="1:121" ht="12.95" customHeight="1" x14ac:dyDescent="0.2">
      <c r="A17" s="7" t="s">
        <v>38</v>
      </c>
      <c r="B17" s="3"/>
      <c r="C17" s="9"/>
      <c r="D17" s="3"/>
      <c r="E17" s="3"/>
      <c r="F17" s="6"/>
      <c r="G17" s="6"/>
      <c r="H17" s="6"/>
      <c r="I17" s="85"/>
      <c r="J17" s="3"/>
      <c r="K17" s="81"/>
      <c r="L17" s="3"/>
      <c r="M17" s="81"/>
      <c r="N17" s="3"/>
      <c r="O17" s="23"/>
      <c r="P17" s="3"/>
      <c r="R17" s="3"/>
      <c r="S17" s="50"/>
      <c r="T17" s="4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</row>
    <row r="18" spans="1:121" ht="12" customHeight="1" x14ac:dyDescent="0.2">
      <c r="C18" s="9"/>
      <c r="D18" s="3"/>
      <c r="E18" s="3"/>
      <c r="F18" s="6"/>
      <c r="G18" s="6"/>
      <c r="H18" s="6"/>
      <c r="I18" s="85"/>
      <c r="J18" s="3"/>
      <c r="L18" s="3"/>
      <c r="M18" s="81"/>
      <c r="N18" s="62"/>
      <c r="O18" s="9"/>
      <c r="P18" s="62"/>
      <c r="Q18" s="81"/>
      <c r="R18" s="3"/>
      <c r="S18" s="50"/>
      <c r="T18" s="9" t="s">
        <v>29</v>
      </c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</row>
    <row r="19" spans="1:121" ht="12" customHeight="1" x14ac:dyDescent="0.2">
      <c r="A19" s="3"/>
      <c r="B19" s="3"/>
      <c r="C19" s="9"/>
      <c r="D19" s="3"/>
      <c r="E19" s="3"/>
      <c r="F19" s="6"/>
      <c r="G19" s="6"/>
      <c r="H19" s="6"/>
      <c r="I19" s="86" t="s">
        <v>21</v>
      </c>
      <c r="J19" s="3"/>
      <c r="K19" s="81" t="s">
        <v>20</v>
      </c>
      <c r="L19" s="3"/>
      <c r="M19" s="81" t="s">
        <v>20</v>
      </c>
      <c r="N19" s="3"/>
      <c r="O19" s="9"/>
      <c r="P19" s="3"/>
      <c r="Q19" s="81"/>
      <c r="R19" s="3"/>
      <c r="S19" s="50"/>
      <c r="T19" s="9" t="s">
        <v>30</v>
      </c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</row>
    <row r="20" spans="1:121" ht="12" customHeight="1" x14ac:dyDescent="0.2">
      <c r="A20" s="10"/>
      <c r="B20" s="3"/>
      <c r="C20" s="10"/>
      <c r="D20" s="10"/>
      <c r="E20" s="10"/>
      <c r="F20" s="11"/>
      <c r="G20" s="11"/>
      <c r="H20" s="11"/>
      <c r="I20" s="87" t="s">
        <v>62</v>
      </c>
      <c r="J20" s="12"/>
      <c r="K20" s="81" t="s">
        <v>31</v>
      </c>
      <c r="L20" s="3"/>
      <c r="M20" s="81" t="s">
        <v>22</v>
      </c>
      <c r="N20" s="3"/>
      <c r="O20" s="9"/>
      <c r="P20" s="3"/>
      <c r="Q20" s="81" t="s">
        <v>4</v>
      </c>
      <c r="R20" s="3"/>
      <c r="S20" s="50"/>
      <c r="T20" s="9" t="s">
        <v>45</v>
      </c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</row>
    <row r="21" spans="1:121" ht="12" customHeight="1" x14ac:dyDescent="0.2">
      <c r="A21" s="13"/>
      <c r="B21" s="14"/>
      <c r="C21" s="13"/>
      <c r="D21" s="13"/>
      <c r="E21" s="13"/>
      <c r="F21" s="16"/>
      <c r="G21" s="16"/>
      <c r="H21" s="16"/>
      <c r="I21" s="88" t="s">
        <v>63</v>
      </c>
      <c r="J21" s="94"/>
      <c r="K21" s="95" t="s">
        <v>19</v>
      </c>
      <c r="L21" s="108"/>
      <c r="M21" s="95" t="s">
        <v>34</v>
      </c>
      <c r="N21" s="108"/>
      <c r="O21" s="9"/>
      <c r="P21" s="108"/>
      <c r="Q21" s="95" t="s">
        <v>9</v>
      </c>
      <c r="R21" s="3"/>
      <c r="S21" s="50"/>
      <c r="T21" s="9" t="s">
        <v>46</v>
      </c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</row>
    <row r="22" spans="1:121" ht="4.9000000000000004" customHeight="1" x14ac:dyDescent="0.2">
      <c r="A22" s="17" t="s">
        <v>23</v>
      </c>
      <c r="B22" s="3"/>
      <c r="C22" s="9"/>
      <c r="D22" s="3"/>
      <c r="E22" s="17" t="s">
        <v>23</v>
      </c>
      <c r="F22" s="11" t="s">
        <v>23</v>
      </c>
      <c r="G22" s="11"/>
      <c r="H22" s="11"/>
      <c r="I22" s="84"/>
      <c r="J22" s="12"/>
      <c r="K22" s="96" t="s">
        <v>23</v>
      </c>
      <c r="L22" s="17" t="s">
        <v>23</v>
      </c>
      <c r="M22" s="96" t="s">
        <v>23</v>
      </c>
      <c r="N22" s="17" t="s">
        <v>23</v>
      </c>
      <c r="O22" s="96"/>
      <c r="P22" s="17" t="s">
        <v>23</v>
      </c>
      <c r="Q22" s="96" t="s">
        <v>23</v>
      </c>
      <c r="R22" s="3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</row>
    <row r="23" spans="1:121" ht="15" customHeight="1" x14ac:dyDescent="0.2">
      <c r="A23" s="10"/>
      <c r="B23" s="24" t="s">
        <v>61</v>
      </c>
      <c r="C23" s="10"/>
      <c r="D23" s="10"/>
      <c r="E23" s="10"/>
      <c r="F23" s="25"/>
      <c r="G23" s="25"/>
      <c r="H23" s="25"/>
      <c r="I23" s="84"/>
      <c r="J23" s="25"/>
      <c r="K23" s="12">
        <v>205285.75</v>
      </c>
      <c r="L23" s="3"/>
      <c r="M23" s="12">
        <v>2924</v>
      </c>
      <c r="N23" s="3"/>
      <c r="O23" s="12"/>
      <c r="P23" s="3"/>
      <c r="Q23" s="12">
        <f>SUM(K23:O23)</f>
        <v>208209.75</v>
      </c>
      <c r="S23" s="4"/>
      <c r="T23" s="19" t="e">
        <f>#REF!-Q23</f>
        <v>#REF!</v>
      </c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</row>
    <row r="24" spans="1:121" ht="6" customHeight="1" x14ac:dyDescent="0.2">
      <c r="A24" s="3"/>
      <c r="B24" s="3"/>
      <c r="C24" s="9"/>
      <c r="D24" s="3"/>
      <c r="E24" s="3"/>
      <c r="F24" s="6"/>
      <c r="G24" s="6"/>
      <c r="H24" s="6"/>
      <c r="I24" s="85"/>
      <c r="J24" s="3"/>
      <c r="K24" s="20" t="s">
        <v>25</v>
      </c>
      <c r="L24" s="3"/>
      <c r="M24" s="20" t="s">
        <v>26</v>
      </c>
      <c r="N24" s="3"/>
      <c r="O24" s="12"/>
      <c r="P24" s="3"/>
      <c r="Q24" s="20" t="s">
        <v>27</v>
      </c>
      <c r="R24" s="3"/>
      <c r="S24" s="50"/>
      <c r="T24" s="51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</row>
    <row r="25" spans="1:121" x14ac:dyDescent="0.2">
      <c r="A25" s="3"/>
      <c r="B25" s="18" t="s">
        <v>39</v>
      </c>
      <c r="C25" s="9"/>
      <c r="D25" s="3"/>
      <c r="E25" s="3"/>
      <c r="F25" s="6"/>
      <c r="G25" s="6"/>
      <c r="H25" s="6"/>
      <c r="I25" s="85">
        <v>8.6</v>
      </c>
      <c r="J25" s="3"/>
      <c r="K25" s="92">
        <f>SUM(K23:K23)</f>
        <v>205285.75</v>
      </c>
      <c r="L25" s="26"/>
      <c r="M25" s="92">
        <f>SUM(M23:M23)</f>
        <v>2924</v>
      </c>
      <c r="N25" s="26"/>
      <c r="O25" s="93"/>
      <c r="P25" s="26"/>
      <c r="Q25" s="92">
        <f>SUM(Q23:Q23)</f>
        <v>208209.75</v>
      </c>
      <c r="R25" s="3"/>
      <c r="S25" s="50"/>
      <c r="T25" s="52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</row>
    <row r="26" spans="1:121" ht="9.9499999999999993" customHeight="1" x14ac:dyDescent="0.2">
      <c r="A26" s="3"/>
      <c r="B26" s="3"/>
      <c r="C26" s="9"/>
      <c r="D26" s="3"/>
      <c r="E26" s="3"/>
      <c r="F26" s="6"/>
      <c r="G26" s="6"/>
      <c r="H26" s="6"/>
      <c r="I26" s="85"/>
      <c r="J26" s="3"/>
      <c r="K26" s="12" t="s">
        <v>25</v>
      </c>
      <c r="L26" s="3"/>
      <c r="M26" s="12" t="s">
        <v>26</v>
      </c>
      <c r="N26" s="3"/>
      <c r="O26" s="12"/>
      <c r="P26" s="3"/>
      <c r="Q26" s="12" t="s">
        <v>27</v>
      </c>
      <c r="R26" s="3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</row>
    <row r="27" spans="1:121" x14ac:dyDescent="0.2">
      <c r="A27" s="63" t="s">
        <v>56</v>
      </c>
      <c r="B27" s="18"/>
      <c r="C27" s="9"/>
      <c r="D27" s="3"/>
      <c r="E27" s="3"/>
      <c r="F27" s="6"/>
      <c r="G27" s="6"/>
      <c r="H27" s="6"/>
      <c r="I27" s="85"/>
      <c r="J27" s="3"/>
      <c r="K27" s="93"/>
      <c r="L27" s="26"/>
      <c r="M27" s="93"/>
      <c r="N27" s="26"/>
      <c r="O27" s="93"/>
      <c r="P27" s="26"/>
      <c r="Q27" s="93" t="e">
        <f>ROUND((Q13+Q25),0)</f>
        <v>#REF!</v>
      </c>
      <c r="R27" s="3"/>
      <c r="S27" s="50"/>
      <c r="T27" s="78"/>
      <c r="U27" s="3" t="s">
        <v>60</v>
      </c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</row>
    <row r="28" spans="1:121" ht="9.9499999999999993" customHeight="1" x14ac:dyDescent="0.2">
      <c r="A28" s="3"/>
      <c r="B28" s="3"/>
      <c r="C28" s="9"/>
      <c r="D28" s="3"/>
      <c r="E28" s="3"/>
      <c r="F28" s="6"/>
      <c r="G28" s="6"/>
      <c r="H28" s="6"/>
      <c r="I28" s="85"/>
      <c r="J28" s="3"/>
      <c r="K28" s="12" t="s">
        <v>25</v>
      </c>
      <c r="L28" s="3"/>
      <c r="M28" s="12" t="s">
        <v>26</v>
      </c>
      <c r="N28" s="3"/>
      <c r="O28" s="12" t="s">
        <v>27</v>
      </c>
      <c r="P28" s="3"/>
      <c r="Q28" s="12" t="s">
        <v>27</v>
      </c>
      <c r="R28" s="3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</row>
    <row r="29" spans="1:121" x14ac:dyDescent="0.2">
      <c r="A29" s="27" t="s">
        <v>79</v>
      </c>
      <c r="B29" s="3"/>
      <c r="C29" s="9"/>
      <c r="D29" s="28"/>
      <c r="E29" s="3"/>
      <c r="F29" s="6"/>
      <c r="G29" s="6"/>
      <c r="H29" s="6"/>
      <c r="I29" s="85"/>
      <c r="J29" s="3"/>
      <c r="K29" s="3"/>
      <c r="L29" s="3"/>
      <c r="M29" s="3"/>
      <c r="N29" s="3"/>
      <c r="O29" s="3"/>
      <c r="P29" s="3"/>
      <c r="Q29" s="29" t="e">
        <f>ROUND(Q27*'J. Rumsey'!R29,0)</f>
        <v>#REF!</v>
      </c>
      <c r="R29" s="3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</row>
    <row r="30" spans="1:121" ht="9.9499999999999993" customHeight="1" x14ac:dyDescent="0.2">
      <c r="A30" s="31"/>
      <c r="C30" s="9"/>
      <c r="D30" s="3"/>
      <c r="E30" s="3"/>
      <c r="F30" s="6"/>
      <c r="G30" s="6"/>
      <c r="H30" s="6"/>
      <c r="I30" s="85"/>
      <c r="J30" s="3"/>
      <c r="K30" s="3"/>
      <c r="L30" s="3"/>
      <c r="M30" s="3"/>
      <c r="N30" s="3"/>
      <c r="O30" s="3"/>
      <c r="P30" s="3"/>
      <c r="Q30" s="3"/>
      <c r="R30" s="3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</row>
    <row r="31" spans="1:121" x14ac:dyDescent="0.2">
      <c r="A31" s="27" t="s">
        <v>40</v>
      </c>
      <c r="C31" s="9"/>
      <c r="D31" s="3"/>
      <c r="E31" s="3"/>
      <c r="F31" s="6"/>
      <c r="G31" s="6"/>
      <c r="H31" s="6"/>
      <c r="I31" s="85"/>
      <c r="J31" s="3"/>
      <c r="K31" s="3"/>
      <c r="L31" s="3"/>
      <c r="M31" s="3"/>
      <c r="N31" s="3"/>
      <c r="O31" s="3"/>
      <c r="P31" s="3"/>
      <c r="Q31" s="3"/>
      <c r="R31" s="3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</row>
    <row r="32" spans="1:121" x14ac:dyDescent="0.2">
      <c r="A32" s="18"/>
      <c r="B32" s="77" t="s">
        <v>59</v>
      </c>
      <c r="C32" s="59"/>
      <c r="D32" s="33"/>
      <c r="E32" s="3"/>
      <c r="F32" s="6"/>
      <c r="G32" s="6"/>
      <c r="H32" s="6"/>
      <c r="I32" s="85"/>
      <c r="J32" s="3"/>
      <c r="K32" s="3"/>
      <c r="L32" s="3"/>
      <c r="M32" s="3"/>
      <c r="N32" s="3"/>
      <c r="O32" s="3"/>
      <c r="P32" s="3"/>
      <c r="Q32" s="29" t="e">
        <f>Q27*0.125</f>
        <v>#REF!</v>
      </c>
      <c r="R32" s="3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</row>
    <row r="33" spans="1:121" x14ac:dyDescent="0.2">
      <c r="A33" s="18"/>
      <c r="B33" s="3" t="s">
        <v>72</v>
      </c>
      <c r="D33" s="33"/>
      <c r="E33" s="3"/>
      <c r="F33" s="6"/>
      <c r="G33" s="6"/>
      <c r="H33" s="6"/>
      <c r="I33" s="85"/>
      <c r="J33" s="3"/>
      <c r="K33" s="3"/>
      <c r="L33" s="3"/>
      <c r="M33" s="3"/>
      <c r="N33" s="3"/>
      <c r="O33" s="3"/>
      <c r="P33" s="3"/>
      <c r="Q33" s="109" t="e">
        <f>S33*200</f>
        <v>#REF!</v>
      </c>
      <c r="R33" s="3"/>
      <c r="S33" s="50" t="e">
        <f>'State Aid Summary'!#REF!+'State Aid Summary'!#REF!</f>
        <v>#REF!</v>
      </c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</row>
    <row r="34" spans="1:121" ht="9.9499999999999993" customHeight="1" x14ac:dyDescent="0.2">
      <c r="A34" s="3"/>
      <c r="B34" s="3"/>
      <c r="C34" s="9"/>
      <c r="D34" s="3"/>
      <c r="E34" s="3"/>
      <c r="F34" s="6"/>
      <c r="G34" s="6"/>
      <c r="H34" s="6"/>
      <c r="I34" s="85"/>
      <c r="J34" s="3"/>
      <c r="K34" s="3"/>
      <c r="L34" s="3"/>
      <c r="M34" s="3"/>
      <c r="N34" s="3"/>
      <c r="O34" s="3"/>
      <c r="P34" s="3"/>
      <c r="Q34" s="3"/>
      <c r="R34" s="3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</row>
    <row r="35" spans="1:121" ht="13.5" thickBot="1" x14ac:dyDescent="0.25">
      <c r="A35" s="27" t="s">
        <v>41</v>
      </c>
      <c r="B35" s="3"/>
      <c r="C35" s="9"/>
      <c r="D35" s="3"/>
      <c r="E35" s="3"/>
      <c r="F35" s="6"/>
      <c r="G35" s="6"/>
      <c r="H35" s="6"/>
      <c r="I35" s="85"/>
      <c r="J35" s="3"/>
      <c r="K35" s="3"/>
      <c r="L35" s="3"/>
      <c r="M35" s="3"/>
      <c r="N35" s="3"/>
      <c r="O35" s="3"/>
      <c r="P35" s="3"/>
      <c r="Q35" s="110" t="e">
        <f>ROUND((SUM(Q27:Q33)),0)</f>
        <v>#REF!</v>
      </c>
      <c r="R35" s="3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</row>
    <row r="36" spans="1:121" ht="4.9000000000000004" customHeight="1" thickTop="1" x14ac:dyDescent="0.2">
      <c r="I36" s="89"/>
      <c r="S36" s="4"/>
      <c r="T36" s="4"/>
      <c r="U36" s="4"/>
      <c r="V36" s="4"/>
      <c r="W36" s="4"/>
      <c r="X36" s="4"/>
      <c r="Y36" s="4"/>
      <c r="Z36" s="4"/>
      <c r="AA36" s="4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</row>
    <row r="37" spans="1:121" ht="4.9000000000000004" customHeight="1" x14ac:dyDescent="0.2">
      <c r="I37" s="89"/>
      <c r="S37" s="4"/>
      <c r="T37" s="4"/>
      <c r="U37" s="4"/>
      <c r="V37" s="4"/>
      <c r="W37" s="4"/>
      <c r="X37" s="4"/>
      <c r="Y37" s="4"/>
      <c r="Z37" s="4"/>
      <c r="AA37" s="4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</row>
    <row r="38" spans="1:121" x14ac:dyDescent="0.2">
      <c r="I38" s="89"/>
      <c r="S38" s="4"/>
      <c r="T38" s="4"/>
      <c r="U38" s="4"/>
      <c r="V38" s="4"/>
      <c r="W38" s="4"/>
      <c r="X38" s="4"/>
      <c r="Y38" s="4"/>
      <c r="Z38" s="4"/>
      <c r="AA38" s="4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</row>
    <row r="39" spans="1:121" ht="19.899999999999999" customHeight="1" x14ac:dyDescent="0.2">
      <c r="I39" s="89"/>
      <c r="S39" s="4"/>
      <c r="T39" s="4"/>
      <c r="U39" s="4"/>
      <c r="V39" s="4"/>
      <c r="W39" s="4"/>
      <c r="X39" s="4"/>
      <c r="Y39" s="4"/>
      <c r="Z39" s="4"/>
      <c r="AA39" s="4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</row>
    <row r="40" spans="1:121" x14ac:dyDescent="0.2">
      <c r="I40" s="89"/>
      <c r="S40" s="4"/>
      <c r="T40" s="4"/>
      <c r="U40" s="4"/>
      <c r="V40" s="4"/>
      <c r="W40" s="4"/>
      <c r="X40" s="4"/>
      <c r="Y40" s="4"/>
      <c r="Z40" s="4"/>
      <c r="AA40" s="4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</row>
    <row r="41" spans="1:121" x14ac:dyDescent="0.2">
      <c r="I41" s="89"/>
      <c r="S41" s="4"/>
      <c r="T41" s="4"/>
      <c r="U41" s="4"/>
      <c r="V41" s="4"/>
      <c r="W41" s="4"/>
      <c r="X41" s="4"/>
      <c r="Y41" s="4"/>
      <c r="Z41" s="4"/>
      <c r="AA41" s="4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</row>
    <row r="42" spans="1:121" x14ac:dyDescent="0.2">
      <c r="I42" s="89"/>
      <c r="S42" s="4"/>
      <c r="T42" s="4"/>
      <c r="U42" s="4"/>
      <c r="V42" s="4"/>
      <c r="W42" s="4"/>
      <c r="X42" s="4"/>
      <c r="Y42" s="4"/>
      <c r="Z42" s="4"/>
      <c r="AA42" s="4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</row>
    <row r="43" spans="1:121" ht="9.9499999999999993" customHeight="1" x14ac:dyDescent="0.2">
      <c r="S43" s="4"/>
      <c r="T43" s="4"/>
      <c r="U43" s="4"/>
      <c r="V43" s="4"/>
      <c r="W43" s="4"/>
      <c r="X43" s="4"/>
      <c r="Y43" s="4"/>
      <c r="Z43" s="4"/>
      <c r="AA43" s="4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</row>
    <row r="44" spans="1:121" ht="25.5" customHeight="1" x14ac:dyDescent="0.2">
      <c r="A44" s="115" t="s">
        <v>49</v>
      </c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3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</row>
    <row r="45" spans="1:121" x14ac:dyDescent="0.2">
      <c r="A45" s="3"/>
      <c r="B45" s="3"/>
      <c r="C45" s="9"/>
      <c r="D45" s="3"/>
      <c r="E45" s="3"/>
      <c r="F45" s="6"/>
      <c r="G45" s="6"/>
      <c r="H45" s="6"/>
      <c r="I45" s="6"/>
      <c r="J45" s="3"/>
      <c r="K45" s="3"/>
      <c r="L45" s="3"/>
      <c r="M45" s="3"/>
      <c r="N45" s="3"/>
      <c r="O45" s="3"/>
      <c r="P45" s="3"/>
      <c r="Q45" s="3"/>
      <c r="R45" s="3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</row>
    <row r="46" spans="1:121" ht="9.9499999999999993" customHeight="1" x14ac:dyDescent="0.2">
      <c r="A46" s="3"/>
      <c r="B46" s="3"/>
      <c r="C46" s="9"/>
      <c r="D46" s="3"/>
      <c r="E46" s="3"/>
      <c r="F46" s="6"/>
      <c r="G46" s="6"/>
      <c r="H46" s="6"/>
      <c r="I46" s="6"/>
      <c r="J46" s="3"/>
      <c r="K46" s="3"/>
      <c r="L46" s="3"/>
      <c r="M46" s="3"/>
      <c r="N46" s="3"/>
      <c r="O46" s="3"/>
      <c r="P46" s="3"/>
      <c r="Q46" s="3"/>
      <c r="R46" s="3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</row>
    <row r="47" spans="1:121" x14ac:dyDescent="0.2">
      <c r="A47" s="18" t="str">
        <f>'State Aid Summary'!A17</f>
        <v>OSF</v>
      </c>
      <c r="B47" s="3"/>
      <c r="C47" s="9"/>
      <c r="D47" s="3"/>
      <c r="E47" s="3"/>
      <c r="F47" s="6"/>
      <c r="G47" s="6"/>
      <c r="H47" s="6"/>
      <c r="I47" s="6"/>
      <c r="J47" s="3"/>
      <c r="K47" s="3"/>
      <c r="L47" s="3"/>
      <c r="M47" s="3"/>
      <c r="N47" s="3"/>
      <c r="O47" s="3"/>
      <c r="P47" s="3"/>
      <c r="Q47" s="3"/>
      <c r="R47" s="3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</row>
    <row r="48" spans="1:121" x14ac:dyDescent="0.2">
      <c r="A48" s="34">
        <f>'State Aid Summary'!A18</f>
        <v>45768</v>
      </c>
      <c r="B48" s="18"/>
      <c r="C48" s="9"/>
      <c r="D48" s="3"/>
      <c r="E48" s="3"/>
      <c r="F48" s="6"/>
      <c r="G48" s="6"/>
      <c r="H48" s="6"/>
      <c r="I48" s="6"/>
      <c r="J48" s="3"/>
      <c r="K48" s="3"/>
      <c r="L48" s="3"/>
      <c r="M48" s="3"/>
      <c r="N48" s="3"/>
      <c r="O48" s="3"/>
      <c r="P48" s="3"/>
      <c r="Q48" s="3"/>
      <c r="R48" s="3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</row>
    <row r="49" spans="1:121" x14ac:dyDescent="0.2">
      <c r="A49" s="34" t="str">
        <f>'State Aid Summary'!A19</f>
        <v>MCVC26 Comps</v>
      </c>
      <c r="B49" s="35"/>
      <c r="C49" s="9"/>
      <c r="D49" s="3"/>
      <c r="E49" s="3"/>
      <c r="F49" s="6"/>
      <c r="G49" s="6"/>
      <c r="H49" s="6"/>
      <c r="I49" s="6"/>
      <c r="J49" s="3"/>
      <c r="K49" s="3"/>
      <c r="L49" s="3"/>
      <c r="M49" s="3"/>
      <c r="N49" s="3"/>
      <c r="O49" s="3"/>
      <c r="P49" s="3"/>
      <c r="Q49" s="3"/>
      <c r="R49" s="3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</row>
    <row r="50" spans="1:121" x14ac:dyDescent="0.2">
      <c r="A50" s="3"/>
      <c r="B50" s="3"/>
      <c r="C50" s="9"/>
      <c r="D50" s="3"/>
      <c r="E50" s="3"/>
      <c r="F50" s="6"/>
      <c r="G50" s="6"/>
      <c r="H50" s="6"/>
      <c r="I50" s="6"/>
      <c r="J50" s="3"/>
      <c r="K50" s="3"/>
      <c r="L50" s="3"/>
      <c r="M50" s="3"/>
      <c r="N50" s="3"/>
      <c r="O50" s="3"/>
      <c r="P50" s="3"/>
      <c r="Q50" s="3"/>
      <c r="R50" s="3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</row>
    <row r="51" spans="1:121" x14ac:dyDescent="0.2">
      <c r="A51" s="3"/>
      <c r="B51" s="3"/>
      <c r="C51" s="9"/>
      <c r="D51" s="3"/>
      <c r="E51" s="3"/>
      <c r="F51" s="6"/>
      <c r="G51" s="6"/>
      <c r="H51" s="6"/>
      <c r="I51" s="6"/>
      <c r="J51" s="3"/>
      <c r="K51" s="3"/>
      <c r="L51" s="3"/>
      <c r="M51" s="3"/>
      <c r="N51" s="3"/>
      <c r="O51" s="3"/>
      <c r="P51" s="3"/>
      <c r="Q51" s="3"/>
      <c r="R51" s="3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</row>
    <row r="52" spans="1:121" x14ac:dyDescent="0.2">
      <c r="A52" s="3"/>
      <c r="B52" s="3"/>
      <c r="C52" s="9"/>
      <c r="D52" s="3"/>
      <c r="E52" s="3"/>
      <c r="F52" s="6"/>
      <c r="G52" s="6"/>
      <c r="H52" s="6"/>
      <c r="I52" s="6"/>
      <c r="J52" s="3"/>
      <c r="K52" s="3"/>
      <c r="L52" s="3"/>
      <c r="M52" s="3"/>
      <c r="N52" s="3"/>
      <c r="O52" s="3"/>
      <c r="P52" s="3"/>
      <c r="Q52" s="3"/>
      <c r="R52" s="3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</row>
    <row r="53" spans="1:121" x14ac:dyDescent="0.2">
      <c r="A53" s="3"/>
      <c r="B53" s="3"/>
      <c r="C53" s="9"/>
      <c r="D53" s="3"/>
      <c r="E53" s="3"/>
      <c r="F53" s="6"/>
      <c r="G53" s="6"/>
      <c r="H53" s="6"/>
      <c r="I53" s="6"/>
      <c r="J53" s="3"/>
      <c r="K53" s="3"/>
      <c r="L53" s="3"/>
      <c r="M53" s="3"/>
      <c r="N53" s="3"/>
      <c r="O53" s="3"/>
      <c r="P53" s="3"/>
      <c r="Q53" s="3"/>
      <c r="R53" s="3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</row>
    <row r="54" spans="1:121" x14ac:dyDescent="0.2">
      <c r="A54" s="3"/>
      <c r="B54" s="3"/>
      <c r="C54" s="9"/>
      <c r="D54" s="3"/>
      <c r="E54" s="3"/>
      <c r="F54" s="6"/>
      <c r="G54" s="6"/>
      <c r="H54" s="6"/>
      <c r="I54" s="6"/>
      <c r="J54" s="3"/>
      <c r="K54" s="3"/>
      <c r="L54" s="3"/>
      <c r="M54" s="3"/>
      <c r="N54" s="3"/>
      <c r="O54" s="3"/>
      <c r="P54" s="3"/>
      <c r="Q54" s="3"/>
      <c r="R54" s="3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</row>
    <row r="55" spans="1:121" x14ac:dyDescent="0.2">
      <c r="A55" s="3"/>
      <c r="B55" s="3"/>
      <c r="C55" s="9"/>
      <c r="D55" s="3"/>
      <c r="E55" s="3"/>
      <c r="F55" s="6"/>
      <c r="G55" s="6"/>
      <c r="H55" s="6"/>
      <c r="I55" s="6"/>
      <c r="J55" s="3"/>
      <c r="K55" s="3"/>
      <c r="L55" s="3"/>
      <c r="M55" s="3"/>
      <c r="N55" s="3"/>
      <c r="O55" s="3"/>
      <c r="P55" s="3"/>
      <c r="Q55" s="3"/>
      <c r="R55" s="3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</row>
    <row r="56" spans="1:121" x14ac:dyDescent="0.2">
      <c r="A56" s="3"/>
      <c r="B56" s="3"/>
      <c r="C56" s="9"/>
      <c r="D56" s="3"/>
      <c r="E56" s="3"/>
      <c r="F56" s="6"/>
      <c r="G56" s="6"/>
      <c r="H56" s="6"/>
      <c r="I56" s="6"/>
      <c r="J56" s="3"/>
      <c r="K56" s="3"/>
      <c r="L56" s="3"/>
      <c r="M56" s="3"/>
      <c r="N56" s="3"/>
      <c r="O56" s="3"/>
      <c r="P56" s="3"/>
      <c r="Q56" s="3"/>
      <c r="R56" s="3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</row>
    <row r="57" spans="1:121" x14ac:dyDescent="0.2">
      <c r="A57" s="3"/>
      <c r="B57" s="3"/>
      <c r="C57" s="9"/>
      <c r="D57" s="3"/>
      <c r="E57" s="3"/>
      <c r="F57" s="6"/>
      <c r="G57" s="6"/>
      <c r="H57" s="6"/>
      <c r="I57" s="6"/>
      <c r="J57" s="3"/>
      <c r="K57" s="3"/>
      <c r="L57" s="3"/>
      <c r="M57" s="3"/>
      <c r="N57" s="3"/>
      <c r="O57" s="3"/>
      <c r="P57" s="3"/>
      <c r="Q57" s="3"/>
      <c r="R57" s="3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</row>
    <row r="58" spans="1:121" x14ac:dyDescent="0.2">
      <c r="A58" s="3"/>
      <c r="B58" s="3"/>
      <c r="C58" s="9"/>
      <c r="D58" s="3"/>
      <c r="E58" s="3"/>
      <c r="F58" s="6"/>
      <c r="G58" s="6"/>
      <c r="H58" s="6"/>
      <c r="I58" s="6"/>
      <c r="J58" s="3"/>
      <c r="K58" s="3"/>
      <c r="L58" s="3"/>
      <c r="M58" s="3"/>
      <c r="N58" s="3"/>
      <c r="O58" s="3"/>
      <c r="P58" s="3"/>
      <c r="Q58" s="3"/>
      <c r="R58" s="3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</row>
    <row r="59" spans="1:121" x14ac:dyDescent="0.2">
      <c r="A59" s="3"/>
      <c r="B59" s="3"/>
      <c r="C59" s="9"/>
      <c r="D59" s="3"/>
      <c r="E59" s="3"/>
      <c r="F59" s="6"/>
      <c r="G59" s="6"/>
      <c r="H59" s="6"/>
      <c r="I59" s="6"/>
      <c r="J59" s="3"/>
      <c r="K59" s="3"/>
      <c r="L59" s="3"/>
      <c r="M59" s="3"/>
      <c r="N59" s="3"/>
      <c r="O59" s="3"/>
      <c r="P59" s="3"/>
      <c r="Q59" s="3"/>
      <c r="R59" s="3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</row>
    <row r="60" spans="1:121" x14ac:dyDescent="0.2">
      <c r="A60" s="3"/>
      <c r="B60" s="3"/>
      <c r="C60" s="9"/>
      <c r="D60" s="3"/>
      <c r="E60" s="3"/>
      <c r="F60" s="6"/>
      <c r="G60" s="6"/>
      <c r="H60" s="6"/>
      <c r="I60" s="6"/>
      <c r="J60" s="3"/>
      <c r="K60" s="3"/>
      <c r="L60" s="3"/>
      <c r="M60" s="3"/>
      <c r="N60" s="3"/>
      <c r="O60" s="3"/>
      <c r="P60" s="3"/>
      <c r="Q60" s="3"/>
      <c r="R60" s="3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</row>
    <row r="61" spans="1:121" x14ac:dyDescent="0.2">
      <c r="A61" s="3"/>
      <c r="B61" s="3"/>
      <c r="C61" s="9"/>
      <c r="D61" s="3"/>
      <c r="E61" s="3"/>
      <c r="F61" s="6"/>
      <c r="G61" s="6"/>
      <c r="H61" s="6"/>
      <c r="I61" s="6"/>
      <c r="J61" s="3"/>
      <c r="K61" s="3"/>
      <c r="L61" s="3"/>
      <c r="M61" s="3"/>
      <c r="N61" s="3"/>
      <c r="O61" s="3"/>
      <c r="P61" s="3"/>
      <c r="Q61" s="3"/>
      <c r="R61" s="3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</row>
    <row r="62" spans="1:121" x14ac:dyDescent="0.2">
      <c r="A62" s="3"/>
      <c r="B62" s="3"/>
      <c r="C62" s="9"/>
      <c r="D62" s="3"/>
      <c r="E62" s="3"/>
      <c r="F62" s="6"/>
      <c r="G62" s="6"/>
      <c r="H62" s="6"/>
      <c r="I62" s="6"/>
      <c r="J62" s="3"/>
      <c r="K62" s="3"/>
      <c r="L62" s="3"/>
      <c r="M62" s="3"/>
      <c r="N62" s="3"/>
      <c r="O62" s="3"/>
      <c r="P62" s="3"/>
      <c r="Q62" s="3"/>
      <c r="R62" s="3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</row>
    <row r="63" spans="1:121" x14ac:dyDescent="0.2">
      <c r="A63" s="3"/>
      <c r="B63" s="3"/>
      <c r="C63" s="9"/>
      <c r="D63" s="3"/>
      <c r="E63" s="3"/>
      <c r="F63" s="6"/>
      <c r="G63" s="6"/>
      <c r="H63" s="6"/>
      <c r="I63" s="6"/>
      <c r="J63" s="3"/>
      <c r="K63" s="3"/>
      <c r="L63" s="3"/>
      <c r="M63" s="3"/>
      <c r="N63" s="3"/>
      <c r="O63" s="3"/>
      <c r="P63" s="3"/>
      <c r="Q63" s="3"/>
      <c r="R63" s="3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</row>
    <row r="64" spans="1:121" x14ac:dyDescent="0.2">
      <c r="A64" s="3"/>
      <c r="B64" s="3"/>
      <c r="C64" s="9"/>
      <c r="D64" s="3"/>
      <c r="E64" s="3"/>
      <c r="F64" s="6"/>
      <c r="G64" s="6"/>
      <c r="H64" s="6"/>
      <c r="I64" s="6"/>
      <c r="J64" s="3"/>
      <c r="K64" s="3"/>
      <c r="L64" s="3"/>
      <c r="M64" s="3"/>
      <c r="N64" s="3"/>
      <c r="O64" s="3"/>
      <c r="P64" s="3"/>
      <c r="Q64" s="3"/>
      <c r="R64" s="3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</row>
    <row r="65" spans="1:121" x14ac:dyDescent="0.2">
      <c r="A65" s="3"/>
      <c r="B65" s="3"/>
      <c r="C65" s="9"/>
      <c r="D65" s="3"/>
      <c r="E65" s="3"/>
      <c r="F65" s="6"/>
      <c r="G65" s="6"/>
      <c r="H65" s="6"/>
      <c r="I65" s="6"/>
      <c r="J65" s="3"/>
      <c r="K65" s="3"/>
      <c r="L65" s="3"/>
      <c r="M65" s="3"/>
      <c r="N65" s="3"/>
      <c r="O65" s="3"/>
      <c r="P65" s="3"/>
      <c r="Q65" s="3"/>
      <c r="R65" s="3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</row>
    <row r="66" spans="1:121" x14ac:dyDescent="0.2">
      <c r="A66" s="3"/>
      <c r="B66" s="3"/>
      <c r="C66" s="9"/>
      <c r="D66" s="3"/>
      <c r="E66" s="3"/>
      <c r="F66" s="6"/>
      <c r="G66" s="6"/>
      <c r="H66" s="6"/>
      <c r="I66" s="6"/>
      <c r="J66" s="3"/>
      <c r="K66" s="3"/>
      <c r="L66" s="3"/>
      <c r="M66" s="3"/>
      <c r="N66" s="3"/>
      <c r="O66" s="3"/>
      <c r="P66" s="3"/>
      <c r="Q66" s="3"/>
      <c r="R66" s="3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</row>
    <row r="67" spans="1:121" x14ac:dyDescent="0.2">
      <c r="A67" s="3"/>
      <c r="B67" s="3"/>
      <c r="C67" s="9"/>
      <c r="D67" s="3"/>
      <c r="E67" s="3"/>
      <c r="F67" s="6"/>
      <c r="G67" s="6"/>
      <c r="H67" s="6"/>
      <c r="I67" s="6"/>
      <c r="J67" s="3"/>
      <c r="K67" s="3"/>
      <c r="L67" s="3"/>
      <c r="M67" s="3"/>
      <c r="N67" s="3"/>
      <c r="O67" s="3"/>
      <c r="P67" s="3"/>
      <c r="Q67" s="3"/>
      <c r="R67" s="3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</row>
    <row r="68" spans="1:121" x14ac:dyDescent="0.2">
      <c r="A68" s="3"/>
      <c r="B68" s="3"/>
      <c r="C68" s="9"/>
      <c r="D68" s="3"/>
      <c r="E68" s="3"/>
      <c r="F68" s="6"/>
      <c r="G68" s="6"/>
      <c r="H68" s="6"/>
      <c r="I68" s="6"/>
      <c r="J68" s="3"/>
      <c r="K68" s="3"/>
      <c r="L68" s="3"/>
      <c r="M68" s="3"/>
      <c r="N68" s="3"/>
      <c r="O68" s="3"/>
      <c r="P68" s="3"/>
      <c r="Q68" s="3"/>
      <c r="R68" s="3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</row>
    <row r="69" spans="1:121" x14ac:dyDescent="0.2">
      <c r="A69" s="3"/>
      <c r="B69" s="3"/>
      <c r="C69" s="9"/>
      <c r="D69" s="3"/>
      <c r="E69" s="3"/>
      <c r="F69" s="6"/>
      <c r="G69" s="6"/>
      <c r="H69" s="6"/>
      <c r="I69" s="6"/>
      <c r="J69" s="3"/>
      <c r="K69" s="3"/>
      <c r="L69" s="3"/>
      <c r="M69" s="3"/>
      <c r="N69" s="3"/>
      <c r="O69" s="3"/>
      <c r="P69" s="3"/>
      <c r="Q69" s="3"/>
      <c r="R69" s="3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</row>
    <row r="70" spans="1:121" x14ac:dyDescent="0.2">
      <c r="A70" s="3"/>
      <c r="B70" s="3"/>
      <c r="C70" s="9"/>
      <c r="D70" s="3"/>
      <c r="E70" s="3"/>
      <c r="F70" s="6"/>
      <c r="G70" s="6"/>
      <c r="H70" s="6"/>
      <c r="I70" s="6"/>
      <c r="J70" s="3"/>
      <c r="K70" s="3"/>
      <c r="L70" s="3"/>
      <c r="M70" s="3"/>
      <c r="N70" s="3"/>
      <c r="O70" s="3"/>
      <c r="P70" s="3"/>
      <c r="Q70" s="3"/>
      <c r="R70" s="3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</row>
    <row r="71" spans="1:121" x14ac:dyDescent="0.2">
      <c r="A71" s="3"/>
      <c r="B71" s="3"/>
      <c r="C71" s="9"/>
      <c r="D71" s="3"/>
      <c r="E71" s="3"/>
      <c r="F71" s="6"/>
      <c r="G71" s="6"/>
      <c r="H71" s="6"/>
      <c r="I71" s="6"/>
      <c r="J71" s="3"/>
      <c r="K71" s="3"/>
      <c r="L71" s="3"/>
      <c r="M71" s="3"/>
      <c r="N71" s="3"/>
      <c r="O71" s="3"/>
      <c r="P71" s="3"/>
      <c r="Q71" s="3"/>
      <c r="R71" s="3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</row>
    <row r="72" spans="1:121" x14ac:dyDescent="0.2">
      <c r="A72" s="3"/>
      <c r="B72" s="3"/>
      <c r="C72" s="9"/>
      <c r="D72" s="3"/>
      <c r="E72" s="3"/>
      <c r="F72" s="6"/>
      <c r="G72" s="6"/>
      <c r="H72" s="6"/>
      <c r="I72" s="6"/>
      <c r="J72" s="3"/>
      <c r="K72" s="3"/>
      <c r="L72" s="3"/>
      <c r="M72" s="3"/>
      <c r="N72" s="3"/>
      <c r="O72" s="3"/>
      <c r="P72" s="3"/>
      <c r="Q72" s="3"/>
      <c r="R72" s="3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</row>
    <row r="73" spans="1:121" x14ac:dyDescent="0.2">
      <c r="A73" s="3"/>
      <c r="B73" s="3"/>
      <c r="C73" s="9"/>
      <c r="D73" s="3"/>
      <c r="E73" s="3"/>
      <c r="F73" s="6"/>
      <c r="G73" s="6"/>
      <c r="H73" s="6"/>
      <c r="I73" s="6"/>
      <c r="J73" s="3"/>
      <c r="K73" s="3"/>
      <c r="L73" s="3"/>
      <c r="M73" s="3"/>
      <c r="N73" s="3"/>
      <c r="O73" s="3"/>
      <c r="P73" s="3"/>
      <c r="Q73" s="3"/>
      <c r="R73" s="3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</row>
    <row r="74" spans="1:121" x14ac:dyDescent="0.2">
      <c r="A74" s="3"/>
      <c r="B74" s="3"/>
      <c r="C74" s="9"/>
      <c r="D74" s="3"/>
      <c r="E74" s="3"/>
      <c r="F74" s="6"/>
      <c r="G74" s="6"/>
      <c r="H74" s="6"/>
      <c r="I74" s="6"/>
      <c r="J74" s="3"/>
      <c r="K74" s="3"/>
      <c r="L74" s="3"/>
      <c r="M74" s="3"/>
      <c r="N74" s="3"/>
      <c r="O74" s="3"/>
      <c r="P74" s="3"/>
      <c r="Q74" s="3"/>
      <c r="R74" s="3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</row>
    <row r="8085" spans="19:41" x14ac:dyDescent="0.2">
      <c r="S8085" s="4"/>
      <c r="T8085" s="4"/>
      <c r="U8085" s="4"/>
      <c r="V8085" s="4"/>
      <c r="W8085" s="4"/>
      <c r="X8085" s="4"/>
      <c r="Y8085" s="4"/>
      <c r="Z8085" s="4"/>
      <c r="AA8085" s="4"/>
      <c r="AB8085" s="4"/>
      <c r="AC8085" s="4"/>
      <c r="AD8085" s="4"/>
      <c r="AE8085" s="4"/>
      <c r="AF8085" s="4"/>
      <c r="AG8085" s="4"/>
      <c r="AH8085" s="4"/>
      <c r="AI8085" s="4"/>
      <c r="AJ8085" s="4"/>
      <c r="AK8085" s="4"/>
      <c r="AL8085" s="4"/>
      <c r="AM8085" s="4"/>
      <c r="AN8085" s="4"/>
      <c r="AO8085" s="4"/>
    </row>
    <row r="8086" spans="19:41" x14ac:dyDescent="0.2">
      <c r="S8086" s="4"/>
      <c r="T8086" s="4"/>
      <c r="U8086" s="4"/>
      <c r="V8086" s="4"/>
      <c r="W8086" s="4"/>
      <c r="X8086" s="4"/>
      <c r="Y8086" s="4"/>
      <c r="Z8086" s="4"/>
      <c r="AA8086" s="4"/>
      <c r="AB8086" s="4"/>
      <c r="AC8086" s="4"/>
      <c r="AD8086" s="4"/>
      <c r="AE8086" s="4"/>
      <c r="AF8086" s="4"/>
      <c r="AG8086" s="4"/>
      <c r="AH8086" s="4"/>
      <c r="AI8086" s="4"/>
      <c r="AJ8086" s="4"/>
      <c r="AK8086" s="4"/>
      <c r="AL8086" s="4"/>
      <c r="AM8086" s="4"/>
      <c r="AN8086" s="4"/>
      <c r="AO8086" s="4"/>
    </row>
  </sheetData>
  <mergeCells count="2">
    <mergeCell ref="A44:Q44"/>
    <mergeCell ref="A1:Q1"/>
  </mergeCells>
  <phoneticPr fontId="0" type="noConversion"/>
  <pageMargins left="0.8" right="0.5" top="0.25" bottom="0.25" header="0.5" footer="0.5"/>
  <pageSetup scale="62" orientation="portrait" r:id="rId1"/>
  <headerFooter alignWithMargins="0">
    <oddFooter>&amp;C&amp;11-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F1636-D68E-4FE9-9F5C-5E3BE6A5D99A}">
  <sheetPr transitionEvaluation="1">
    <pageSetUpPr fitToPage="1"/>
  </sheetPr>
  <dimension ref="A1:U52"/>
  <sheetViews>
    <sheetView defaultGridColor="0" view="pageBreakPreview" topLeftCell="A4" colorId="22" zoomScale="75" zoomScaleNormal="87" zoomScaleSheetLayoutView="75" workbookViewId="0">
      <selection activeCell="P35" sqref="P35"/>
    </sheetView>
  </sheetViews>
  <sheetFormatPr defaultColWidth="9.77734375" defaultRowHeight="12.75" x14ac:dyDescent="0.2"/>
  <cols>
    <col min="1" max="1" width="8.77734375" style="4" customWidth="1"/>
    <col min="2" max="2" width="18.77734375" style="4" customWidth="1"/>
    <col min="3" max="3" width="5.77734375" style="23" customWidth="1"/>
    <col min="4" max="4" width="4.77734375" style="4" customWidth="1"/>
    <col min="5" max="8" width="6.77734375" style="4" customWidth="1"/>
    <col min="9" max="9" width="9.6640625" style="8" customWidth="1"/>
    <col min="10" max="10" width="2.77734375" style="4" customWidth="1"/>
    <col min="11" max="11" width="8.77734375" style="4" customWidth="1"/>
    <col min="12" max="12" width="2.77734375" style="4" customWidth="1"/>
    <col min="13" max="13" width="8.77734375" style="4" customWidth="1"/>
    <col min="14" max="14" width="2.77734375" style="4" customWidth="1"/>
    <col min="15" max="15" width="8.77734375" style="4" customWidth="1"/>
    <col min="16" max="16" width="2.77734375" style="4" customWidth="1"/>
    <col min="17" max="17" width="10.77734375" style="4" customWidth="1"/>
    <col min="18" max="18" width="2.77734375" style="4" customWidth="1"/>
    <col min="19" max="21" width="9.77734375" style="4"/>
    <col min="22" max="22" width="11.77734375" style="4" customWidth="1"/>
    <col min="23" max="33" width="9.77734375" style="4"/>
    <col min="34" max="34" width="6.77734375" style="4" customWidth="1"/>
    <col min="35" max="37" width="4.77734375" style="4" customWidth="1"/>
    <col min="38" max="16384" width="9.77734375" style="4"/>
  </cols>
  <sheetData>
    <row r="1" spans="1:20" x14ac:dyDescent="0.2">
      <c r="A1" s="1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0" x14ac:dyDescent="0.2">
      <c r="A2" s="1" t="str">
        <f>'State Aid Summary'!A2</f>
        <v>Public School Support Program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0" x14ac:dyDescent="0.2">
      <c r="A3" s="1" t="str">
        <f>'State Aid Summary'!A3</f>
        <v>Final Computations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0" x14ac:dyDescent="0.2">
      <c r="A4" s="1" t="str">
        <f>'State Aid Summary'!A4</f>
        <v>For the 2025-26 year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9.899999999999999" customHeight="1" x14ac:dyDescent="0.2">
      <c r="A5" s="3"/>
      <c r="B5" s="3"/>
      <c r="C5" s="9"/>
      <c r="D5" s="3"/>
      <c r="E5" s="3"/>
      <c r="F5" s="3"/>
      <c r="G5" s="3"/>
      <c r="H5" s="3"/>
      <c r="I5" s="6"/>
      <c r="J5" s="3"/>
      <c r="K5" s="3"/>
      <c r="L5" s="3"/>
      <c r="M5" s="3"/>
      <c r="N5" s="3"/>
      <c r="O5" s="9" t="s">
        <v>67</v>
      </c>
      <c r="P5" s="3"/>
      <c r="Q5" s="3"/>
    </row>
    <row r="6" spans="1:20" ht="12.95" customHeight="1" x14ac:dyDescent="0.2">
      <c r="A6" s="63" t="s">
        <v>55</v>
      </c>
      <c r="C6" s="9"/>
      <c r="D6" s="3"/>
      <c r="E6" s="3"/>
      <c r="F6" s="3"/>
      <c r="G6" s="3"/>
      <c r="H6" s="3"/>
      <c r="I6" s="6"/>
      <c r="J6" s="3"/>
      <c r="L6" s="3"/>
      <c r="M6" s="81"/>
      <c r="N6" s="3"/>
      <c r="O6" s="9" t="s">
        <v>68</v>
      </c>
      <c r="P6" s="3"/>
      <c r="Q6" s="81"/>
      <c r="T6" s="9" t="s">
        <v>29</v>
      </c>
    </row>
    <row r="7" spans="1:20" ht="12" customHeight="1" x14ac:dyDescent="0.2">
      <c r="A7" s="3"/>
      <c r="B7" s="3"/>
      <c r="C7" s="9"/>
      <c r="D7" s="3"/>
      <c r="E7" s="3"/>
      <c r="F7" s="3"/>
      <c r="G7" s="3"/>
      <c r="H7" s="3"/>
      <c r="I7" s="9" t="s">
        <v>21</v>
      </c>
      <c r="J7" s="3"/>
      <c r="K7" s="81" t="s">
        <v>20</v>
      </c>
      <c r="L7" s="3"/>
      <c r="M7" s="81" t="s">
        <v>20</v>
      </c>
      <c r="N7" s="3"/>
      <c r="O7" s="9" t="s">
        <v>69</v>
      </c>
      <c r="P7" s="3"/>
      <c r="Q7" s="81"/>
      <c r="T7" s="9" t="s">
        <v>30</v>
      </c>
    </row>
    <row r="8" spans="1:20" ht="12" customHeight="1" x14ac:dyDescent="0.2">
      <c r="A8" s="10"/>
      <c r="B8" s="3"/>
      <c r="C8" s="9"/>
      <c r="D8" s="10"/>
      <c r="E8" s="3"/>
      <c r="F8" s="3"/>
      <c r="G8" s="3"/>
      <c r="H8" s="3"/>
      <c r="I8" s="81" t="s">
        <v>62</v>
      </c>
      <c r="J8" s="12"/>
      <c r="K8" s="81" t="s">
        <v>31</v>
      </c>
      <c r="L8" s="3"/>
      <c r="M8" s="81" t="s">
        <v>22</v>
      </c>
      <c r="N8" s="3"/>
      <c r="O8" s="9" t="s">
        <v>32</v>
      </c>
      <c r="P8" s="3"/>
      <c r="Q8" s="81" t="s">
        <v>4</v>
      </c>
      <c r="T8" s="9" t="s">
        <v>45</v>
      </c>
    </row>
    <row r="9" spans="1:20" ht="12" customHeight="1" thickBot="1" x14ac:dyDescent="0.25">
      <c r="A9" s="44"/>
      <c r="B9" s="45"/>
      <c r="C9" s="38"/>
      <c r="D9" s="44"/>
      <c r="E9" s="44"/>
      <c r="F9" s="44"/>
      <c r="G9" s="44"/>
      <c r="H9" s="44"/>
      <c r="I9" s="82" t="s">
        <v>63</v>
      </c>
      <c r="J9" s="91"/>
      <c r="K9" s="82" t="s">
        <v>19</v>
      </c>
      <c r="L9" s="48"/>
      <c r="M9" s="82" t="s">
        <v>34</v>
      </c>
      <c r="N9" s="48"/>
      <c r="O9" s="38" t="s">
        <v>35</v>
      </c>
      <c r="P9" s="48"/>
      <c r="Q9" s="82" t="s">
        <v>9</v>
      </c>
      <c r="R9" s="53"/>
      <c r="T9" s="9" t="s">
        <v>46</v>
      </c>
    </row>
    <row r="10" spans="1:20" x14ac:dyDescent="0.2">
      <c r="A10" s="17" t="s">
        <v>23</v>
      </c>
      <c r="B10" s="3" t="s">
        <v>61</v>
      </c>
      <c r="C10" s="9"/>
      <c r="D10" s="3"/>
      <c r="E10" s="3"/>
      <c r="F10" s="3"/>
      <c r="G10" s="3"/>
      <c r="H10" s="3"/>
      <c r="I10" s="85"/>
      <c r="J10" s="3"/>
      <c r="K10" s="97">
        <v>688166</v>
      </c>
      <c r="L10" s="97"/>
      <c r="M10" s="97">
        <f>19671</f>
        <v>19671</v>
      </c>
      <c r="N10" s="97"/>
      <c r="O10" s="97" t="e">
        <f>'State Aid Summary'!#REF!+'State Aid Summary'!#REF!</f>
        <v>#REF!</v>
      </c>
      <c r="P10" s="97"/>
      <c r="Q10" s="97" t="e">
        <f>SUM(K10:O10)</f>
        <v>#REF!</v>
      </c>
    </row>
    <row r="11" spans="1:20" ht="6" customHeight="1" x14ac:dyDescent="0.2">
      <c r="A11" s="3"/>
      <c r="B11" s="3"/>
      <c r="C11" s="9"/>
      <c r="D11" s="3"/>
      <c r="E11" s="3"/>
      <c r="F11" s="3"/>
      <c r="G11" s="3"/>
      <c r="H11" s="3"/>
      <c r="I11" s="84" t="s">
        <v>24</v>
      </c>
      <c r="J11" s="12"/>
      <c r="K11" s="20" t="s">
        <v>25</v>
      </c>
      <c r="L11" s="3"/>
      <c r="M11" s="20" t="s">
        <v>26</v>
      </c>
      <c r="N11" s="3"/>
      <c r="O11" s="20" t="s">
        <v>27</v>
      </c>
      <c r="P11" s="3"/>
      <c r="Q11" s="20" t="s">
        <v>27</v>
      </c>
      <c r="T11" s="43"/>
    </row>
    <row r="12" spans="1:20" x14ac:dyDescent="0.2">
      <c r="A12" s="3"/>
      <c r="B12" s="18" t="s">
        <v>37</v>
      </c>
      <c r="C12" s="9"/>
      <c r="D12" s="3"/>
      <c r="E12" s="3"/>
      <c r="F12" s="3"/>
      <c r="G12" s="3"/>
      <c r="H12" s="3"/>
      <c r="I12" s="85" t="e">
        <f>18+'State Aid Summary'!#REF!</f>
        <v>#REF!</v>
      </c>
      <c r="J12" s="3"/>
      <c r="K12" s="92">
        <f>SUM(K10:K10)</f>
        <v>688166</v>
      </c>
      <c r="L12" s="3"/>
      <c r="M12" s="92">
        <f>SUM(M10:M10)</f>
        <v>19671</v>
      </c>
      <c r="N12" s="3"/>
      <c r="O12" s="92" t="e">
        <f>SUM(O10:O10)</f>
        <v>#REF!</v>
      </c>
      <c r="P12" s="3"/>
      <c r="Q12" s="92" t="e">
        <f>SUM(Q10:Q10)</f>
        <v>#REF!</v>
      </c>
      <c r="T12" s="47"/>
    </row>
    <row r="13" spans="1:20" x14ac:dyDescent="0.2">
      <c r="A13" s="3"/>
      <c r="B13" s="18"/>
      <c r="C13" s="9"/>
      <c r="D13" s="3"/>
      <c r="E13" s="3"/>
      <c r="F13" s="3"/>
      <c r="G13" s="3"/>
      <c r="H13" s="3"/>
      <c r="I13" s="85"/>
      <c r="J13" s="3"/>
      <c r="K13" s="93"/>
      <c r="L13" s="3"/>
      <c r="M13" s="93"/>
      <c r="N13" s="3"/>
      <c r="O13" s="93"/>
      <c r="P13" s="3"/>
      <c r="Q13" s="93"/>
      <c r="T13" s="58"/>
    </row>
    <row r="14" spans="1:20" x14ac:dyDescent="0.2">
      <c r="A14" s="3"/>
      <c r="B14" s="18"/>
      <c r="C14" s="9"/>
      <c r="D14" s="3"/>
      <c r="E14" s="3"/>
      <c r="F14" s="3"/>
      <c r="G14" s="3"/>
      <c r="H14" s="3"/>
      <c r="I14" s="85"/>
      <c r="J14" s="3"/>
      <c r="K14" s="93"/>
      <c r="L14" s="3"/>
      <c r="M14" s="93"/>
      <c r="N14" s="3"/>
      <c r="O14" s="93"/>
      <c r="P14" s="3"/>
      <c r="Q14" s="93"/>
      <c r="T14" s="58"/>
    </row>
    <row r="15" spans="1:20" ht="19.899999999999999" customHeight="1" x14ac:dyDescent="0.2">
      <c r="A15" s="3"/>
      <c r="B15" s="3"/>
      <c r="C15" s="9"/>
      <c r="D15" s="3"/>
      <c r="E15" s="3"/>
      <c r="F15" s="3"/>
      <c r="G15" s="3"/>
      <c r="H15" s="3"/>
      <c r="I15" s="85"/>
      <c r="J15" s="3"/>
      <c r="K15" s="12" t="s">
        <v>25</v>
      </c>
      <c r="L15" s="3"/>
      <c r="M15" s="12" t="s">
        <v>26</v>
      </c>
      <c r="N15" s="3"/>
      <c r="O15" s="12" t="s">
        <v>27</v>
      </c>
      <c r="P15" s="3"/>
      <c r="Q15" s="12" t="s">
        <v>27</v>
      </c>
    </row>
    <row r="16" spans="1:20" ht="12.95" customHeight="1" x14ac:dyDescent="0.2">
      <c r="A16" s="7" t="s">
        <v>38</v>
      </c>
      <c r="B16" s="3"/>
      <c r="C16" s="9"/>
      <c r="D16" s="3"/>
      <c r="E16" s="3"/>
      <c r="F16" s="3"/>
      <c r="G16" s="3"/>
      <c r="H16" s="3"/>
      <c r="I16" s="85"/>
      <c r="J16" s="3"/>
      <c r="K16" s="81"/>
      <c r="L16" s="3"/>
      <c r="M16" s="81"/>
      <c r="N16" s="3"/>
      <c r="O16" s="23"/>
      <c r="P16" s="3"/>
    </row>
    <row r="17" spans="1:21" ht="12" customHeight="1" x14ac:dyDescent="0.2">
      <c r="C17" s="9"/>
      <c r="D17" s="3"/>
      <c r="E17" s="3"/>
      <c r="F17" s="3"/>
      <c r="G17" s="3"/>
      <c r="H17" s="3"/>
      <c r="I17" s="85"/>
      <c r="J17" s="3"/>
      <c r="L17" s="3"/>
      <c r="M17" s="81"/>
      <c r="N17" s="62"/>
      <c r="O17" s="9"/>
      <c r="P17" s="62"/>
      <c r="Q17" s="81"/>
      <c r="T17" s="9" t="s">
        <v>29</v>
      </c>
    </row>
    <row r="18" spans="1:21" ht="12" customHeight="1" x14ac:dyDescent="0.2">
      <c r="A18" s="3"/>
      <c r="B18" s="3"/>
      <c r="C18" s="9"/>
      <c r="D18" s="3"/>
      <c r="E18" s="3"/>
      <c r="F18" s="3"/>
      <c r="G18" s="3"/>
      <c r="H18" s="3"/>
      <c r="I18" s="86" t="s">
        <v>21</v>
      </c>
      <c r="J18" s="3"/>
      <c r="K18" s="81" t="s">
        <v>20</v>
      </c>
      <c r="L18" s="3"/>
      <c r="M18" s="81" t="s">
        <v>20</v>
      </c>
      <c r="N18" s="3"/>
      <c r="O18" s="9"/>
      <c r="P18" s="3"/>
      <c r="Q18" s="81"/>
      <c r="T18" s="9" t="s">
        <v>30</v>
      </c>
    </row>
    <row r="19" spans="1:21" ht="12" customHeight="1" x14ac:dyDescent="0.2">
      <c r="A19" s="10"/>
      <c r="B19" s="3"/>
      <c r="C19" s="10"/>
      <c r="D19" s="10"/>
      <c r="E19" s="10"/>
      <c r="F19" s="10"/>
      <c r="G19" s="10"/>
      <c r="H19" s="10"/>
      <c r="I19" s="87" t="s">
        <v>62</v>
      </c>
      <c r="J19" s="12"/>
      <c r="K19" s="81" t="s">
        <v>31</v>
      </c>
      <c r="L19" s="3"/>
      <c r="M19" s="81" t="s">
        <v>22</v>
      </c>
      <c r="N19" s="3"/>
      <c r="O19" s="9"/>
      <c r="P19" s="3"/>
      <c r="Q19" s="81" t="s">
        <v>4</v>
      </c>
      <c r="T19" s="9" t="s">
        <v>45</v>
      </c>
    </row>
    <row r="20" spans="1:21" ht="12" customHeight="1" x14ac:dyDescent="0.2">
      <c r="A20" s="13"/>
      <c r="B20" s="14"/>
      <c r="C20" s="13"/>
      <c r="D20" s="13"/>
      <c r="E20" s="13"/>
      <c r="F20" s="13"/>
      <c r="G20" s="13"/>
      <c r="H20" s="13"/>
      <c r="I20" s="88" t="s">
        <v>63</v>
      </c>
      <c r="J20" s="94"/>
      <c r="K20" s="95" t="s">
        <v>19</v>
      </c>
      <c r="L20" s="108"/>
      <c r="M20" s="95" t="s">
        <v>34</v>
      </c>
      <c r="N20" s="108"/>
      <c r="O20" s="9"/>
      <c r="P20" s="108"/>
      <c r="Q20" s="95" t="s">
        <v>9</v>
      </c>
      <c r="T20" s="9" t="s">
        <v>46</v>
      </c>
    </row>
    <row r="21" spans="1:21" x14ac:dyDescent="0.2">
      <c r="A21" s="17" t="s">
        <v>23</v>
      </c>
      <c r="B21" s="3" t="s">
        <v>61</v>
      </c>
      <c r="C21" s="9"/>
      <c r="D21" s="3"/>
      <c r="E21" s="17" t="s">
        <v>23</v>
      </c>
      <c r="F21" s="17"/>
      <c r="G21" s="17"/>
      <c r="H21" s="17"/>
      <c r="I21" s="84"/>
      <c r="J21" s="12"/>
      <c r="K21" s="12">
        <v>135280.72</v>
      </c>
      <c r="L21" s="17"/>
      <c r="M21" s="112">
        <v>5202.47</v>
      </c>
      <c r="N21" s="17" t="s">
        <v>23</v>
      </c>
      <c r="O21" s="12"/>
      <c r="P21" s="17" t="s">
        <v>23</v>
      </c>
      <c r="Q21" s="12">
        <f>SUM(K21:O21)</f>
        <v>140483.19</v>
      </c>
    </row>
    <row r="22" spans="1:21" ht="6" customHeight="1" x14ac:dyDescent="0.2">
      <c r="A22" s="3"/>
      <c r="B22" s="3"/>
      <c r="C22" s="9"/>
      <c r="D22" s="3"/>
      <c r="E22" s="3"/>
      <c r="F22" s="3"/>
      <c r="G22" s="3"/>
      <c r="H22" s="3"/>
      <c r="I22" s="85"/>
      <c r="J22" s="3"/>
      <c r="K22" s="20" t="s">
        <v>25</v>
      </c>
      <c r="L22" s="3"/>
      <c r="M22" s="20" t="s">
        <v>26</v>
      </c>
      <c r="N22" s="3"/>
      <c r="O22" s="12"/>
      <c r="P22" s="3"/>
      <c r="Q22" s="111" t="s">
        <v>27</v>
      </c>
      <c r="T22" s="43"/>
    </row>
    <row r="23" spans="1:21" x14ac:dyDescent="0.2">
      <c r="A23" s="3"/>
      <c r="B23" s="18" t="s">
        <v>39</v>
      </c>
      <c r="C23" s="9"/>
      <c r="D23" s="3"/>
      <c r="E23" s="3"/>
      <c r="F23" s="3"/>
      <c r="G23" s="3"/>
      <c r="H23" s="3"/>
      <c r="I23" s="85">
        <v>5.7169999999999996</v>
      </c>
      <c r="J23" s="3"/>
      <c r="K23" s="92">
        <f>SUM(K21:K21)</f>
        <v>135280.72</v>
      </c>
      <c r="L23" s="26"/>
      <c r="M23" s="92">
        <f>SUM(M21:M21)</f>
        <v>5202.47</v>
      </c>
      <c r="N23" s="26"/>
      <c r="O23" s="93"/>
      <c r="P23" s="26"/>
      <c r="Q23" s="92">
        <f>SUM(Q21:Q21)</f>
        <v>140483.19</v>
      </c>
      <c r="T23" s="47"/>
    </row>
    <row r="24" spans="1:21" x14ac:dyDescent="0.2">
      <c r="A24" s="3"/>
      <c r="B24" s="3"/>
      <c r="C24" s="9"/>
      <c r="D24" s="3"/>
      <c r="E24" s="3"/>
      <c r="F24" s="3"/>
      <c r="G24" s="3"/>
      <c r="H24" s="3"/>
      <c r="I24" s="85"/>
      <c r="J24" s="3"/>
      <c r="K24" s="12" t="s">
        <v>25</v>
      </c>
      <c r="L24" s="3"/>
      <c r="M24" s="12" t="s">
        <v>26</v>
      </c>
      <c r="N24" s="3"/>
      <c r="O24" s="12"/>
      <c r="P24" s="3"/>
      <c r="Q24" s="12" t="s">
        <v>27</v>
      </c>
    </row>
    <row r="25" spans="1:21" x14ac:dyDescent="0.2">
      <c r="A25" s="63" t="s">
        <v>56</v>
      </c>
      <c r="B25" s="18"/>
      <c r="C25" s="9"/>
      <c r="D25" s="3"/>
      <c r="E25" s="3"/>
      <c r="F25" s="3"/>
      <c r="G25" s="3"/>
      <c r="H25" s="3"/>
      <c r="I25" s="85"/>
      <c r="J25" s="3"/>
      <c r="K25" s="93"/>
      <c r="L25" s="26"/>
      <c r="M25" s="93"/>
      <c r="N25" s="26"/>
      <c r="O25" s="93"/>
      <c r="P25" s="26"/>
      <c r="Q25" s="93" t="e">
        <f>ROUND((Q12+Q23),0)</f>
        <v>#REF!</v>
      </c>
      <c r="T25" s="56"/>
      <c r="U25" s="3" t="s">
        <v>60</v>
      </c>
    </row>
    <row r="26" spans="1:21" x14ac:dyDescent="0.2">
      <c r="A26" s="3"/>
      <c r="B26" s="3"/>
      <c r="C26" s="9"/>
      <c r="D26" s="3"/>
      <c r="E26" s="3"/>
      <c r="F26" s="3"/>
      <c r="G26" s="3"/>
      <c r="H26" s="3"/>
      <c r="I26" s="85"/>
      <c r="J26" s="3"/>
      <c r="K26" s="12" t="s">
        <v>25</v>
      </c>
      <c r="L26" s="3"/>
      <c r="M26" s="12" t="s">
        <v>26</v>
      </c>
      <c r="N26" s="3"/>
      <c r="O26" s="12"/>
      <c r="P26" s="3"/>
      <c r="Q26" s="12" t="s">
        <v>27</v>
      </c>
    </row>
    <row r="27" spans="1:21" x14ac:dyDescent="0.2">
      <c r="A27" s="27" t="s">
        <v>79</v>
      </c>
      <c r="B27" s="3"/>
      <c r="C27" s="9"/>
      <c r="D27" s="28"/>
      <c r="E27" s="3"/>
      <c r="F27" s="3"/>
      <c r="G27" s="3"/>
      <c r="H27" s="3"/>
      <c r="I27" s="85"/>
      <c r="J27" s="3"/>
      <c r="K27" s="3"/>
      <c r="L27" s="3"/>
      <c r="M27" s="3"/>
      <c r="N27" s="3"/>
      <c r="O27" s="3"/>
      <c r="P27" s="3"/>
      <c r="Q27" s="29" t="e">
        <f>ROUND(Q25*'J. Rumsey'!R29,0)</f>
        <v>#REF!</v>
      </c>
    </row>
    <row r="28" spans="1:21" x14ac:dyDescent="0.2">
      <c r="A28" s="31"/>
      <c r="C28" s="9"/>
      <c r="D28" s="3"/>
      <c r="E28" s="3"/>
      <c r="F28" s="3"/>
      <c r="G28" s="3"/>
      <c r="H28" s="3"/>
      <c r="I28" s="85"/>
      <c r="J28" s="3"/>
      <c r="K28" s="3"/>
      <c r="L28" s="3"/>
      <c r="M28" s="3"/>
      <c r="N28" s="3"/>
      <c r="O28" s="3"/>
      <c r="P28" s="3"/>
      <c r="Q28" s="3"/>
    </row>
    <row r="29" spans="1:21" x14ac:dyDescent="0.2">
      <c r="A29" s="27" t="s">
        <v>40</v>
      </c>
      <c r="C29" s="9"/>
      <c r="D29" s="3"/>
      <c r="E29" s="3"/>
      <c r="F29" s="3"/>
      <c r="G29" s="3"/>
      <c r="H29" s="3"/>
      <c r="I29" s="85"/>
      <c r="J29" s="3"/>
      <c r="K29" s="3"/>
      <c r="L29" s="3"/>
      <c r="M29" s="3"/>
      <c r="N29" s="3"/>
      <c r="O29" s="3"/>
      <c r="P29" s="3"/>
      <c r="Q29" s="3"/>
    </row>
    <row r="30" spans="1:21" x14ac:dyDescent="0.2">
      <c r="A30" s="18"/>
      <c r="B30" s="77" t="s">
        <v>59</v>
      </c>
      <c r="C30" s="59"/>
      <c r="D30" s="33"/>
      <c r="E30" s="3"/>
      <c r="F30" s="3"/>
      <c r="G30" s="3"/>
      <c r="H30" s="3"/>
      <c r="I30" s="85"/>
      <c r="J30" s="3"/>
      <c r="K30" s="3"/>
      <c r="L30" s="3"/>
      <c r="M30" s="3"/>
      <c r="N30" s="3"/>
      <c r="O30" s="3"/>
      <c r="P30" s="3"/>
      <c r="Q30" s="29" t="e">
        <f>ROUND(Q25*0.125,0)</f>
        <v>#REF!</v>
      </c>
    </row>
    <row r="31" spans="1:21" x14ac:dyDescent="0.2">
      <c r="A31" s="18"/>
      <c r="B31" s="3" t="s">
        <v>57</v>
      </c>
      <c r="D31" s="33"/>
      <c r="E31" s="3"/>
      <c r="F31" s="3"/>
      <c r="G31" s="3"/>
      <c r="H31" s="3"/>
      <c r="I31" s="85"/>
      <c r="J31" s="3"/>
      <c r="K31" s="3"/>
      <c r="L31" s="3"/>
      <c r="M31" s="3"/>
      <c r="N31" s="3"/>
      <c r="O31" s="3"/>
      <c r="P31" s="3"/>
      <c r="Q31" s="109" t="e">
        <f>ROUND(S31*200,0)</f>
        <v>#REF!</v>
      </c>
      <c r="S31" s="4" t="e">
        <f>'State Aid Summary'!#REF!+'State Aid Summary'!#REF!</f>
        <v>#REF!</v>
      </c>
    </row>
    <row r="32" spans="1:21" x14ac:dyDescent="0.2">
      <c r="A32" s="3"/>
      <c r="B32" s="3"/>
      <c r="C32" s="9"/>
      <c r="D32" s="3"/>
      <c r="E32" s="3"/>
      <c r="F32" s="3"/>
      <c r="G32" s="3"/>
      <c r="H32" s="3"/>
      <c r="I32" s="85"/>
      <c r="J32" s="3"/>
      <c r="K32" s="3"/>
      <c r="L32" s="3"/>
      <c r="M32" s="3"/>
      <c r="N32" s="3"/>
      <c r="O32" s="3"/>
      <c r="P32" s="3"/>
      <c r="Q32" s="3"/>
    </row>
    <row r="33" spans="1:17" ht="13.5" thickBot="1" x14ac:dyDescent="0.25">
      <c r="A33" s="27" t="s">
        <v>41</v>
      </c>
      <c r="B33" s="3"/>
      <c r="C33" s="9"/>
      <c r="D33" s="3"/>
      <c r="E33" s="3"/>
      <c r="F33" s="3"/>
      <c r="G33" s="3"/>
      <c r="H33" s="3"/>
      <c r="I33" s="85"/>
      <c r="J33" s="3"/>
      <c r="K33" s="3"/>
      <c r="L33" s="3"/>
      <c r="M33" s="3"/>
      <c r="N33" s="3"/>
      <c r="O33" s="3"/>
      <c r="P33" s="3"/>
      <c r="Q33" s="110" t="e">
        <f>ROUND((SUM(Q25:Q31)),0)</f>
        <v>#REF!</v>
      </c>
    </row>
    <row r="34" spans="1:17" ht="13.5" thickTop="1" x14ac:dyDescent="0.2">
      <c r="I34" s="89"/>
    </row>
    <row r="35" spans="1:17" x14ac:dyDescent="0.2">
      <c r="I35" s="89"/>
    </row>
    <row r="36" spans="1:17" x14ac:dyDescent="0.2">
      <c r="I36" s="89"/>
    </row>
    <row r="37" spans="1:17" ht="19.899999999999999" customHeight="1" x14ac:dyDescent="0.2">
      <c r="I37" s="89"/>
    </row>
    <row r="38" spans="1:17" x14ac:dyDescent="0.2">
      <c r="I38" s="89"/>
    </row>
    <row r="39" spans="1:17" x14ac:dyDescent="0.2">
      <c r="I39" s="89"/>
    </row>
    <row r="40" spans="1:17" x14ac:dyDescent="0.2">
      <c r="I40" s="89"/>
    </row>
    <row r="41" spans="1:17" x14ac:dyDescent="0.2">
      <c r="A41" s="3"/>
      <c r="B41" s="3"/>
      <c r="C41" s="9"/>
      <c r="D41" s="3"/>
      <c r="E41" s="3"/>
      <c r="F41" s="3"/>
      <c r="G41" s="3"/>
      <c r="H41" s="3"/>
      <c r="I41" s="85"/>
      <c r="J41" s="3"/>
      <c r="K41" s="3"/>
      <c r="L41" s="3"/>
      <c r="M41" s="3"/>
      <c r="N41" s="3"/>
      <c r="O41" s="3"/>
      <c r="P41" s="3"/>
      <c r="Q41" s="3"/>
    </row>
    <row r="42" spans="1:17" x14ac:dyDescent="0.2">
      <c r="A42" s="3"/>
      <c r="B42" s="3"/>
      <c r="C42" s="9"/>
      <c r="D42" s="3"/>
      <c r="E42" s="3"/>
      <c r="F42" s="3"/>
      <c r="G42" s="3"/>
      <c r="H42" s="3"/>
      <c r="I42" s="85"/>
      <c r="J42" s="3"/>
      <c r="K42" s="3"/>
      <c r="L42" s="3"/>
      <c r="M42" s="3"/>
      <c r="N42" s="3"/>
      <c r="O42" s="3"/>
      <c r="P42" s="3"/>
      <c r="Q42" s="3"/>
    </row>
    <row r="43" spans="1:17" x14ac:dyDescent="0.2">
      <c r="A43" s="3"/>
      <c r="B43" s="3"/>
      <c r="C43" s="9"/>
      <c r="D43" s="3"/>
      <c r="E43" s="3"/>
      <c r="F43" s="3"/>
      <c r="G43" s="3"/>
      <c r="H43" s="3"/>
      <c r="I43" s="85"/>
      <c r="J43" s="3"/>
      <c r="K43" s="3"/>
      <c r="L43" s="3"/>
      <c r="M43" s="3"/>
      <c r="N43" s="3"/>
      <c r="O43" s="3"/>
      <c r="P43" s="3"/>
      <c r="Q43" s="3"/>
    </row>
    <row r="44" spans="1:17" x14ac:dyDescent="0.2">
      <c r="A44" s="3"/>
      <c r="B44" s="3"/>
      <c r="C44" s="9"/>
      <c r="D44" s="3"/>
      <c r="E44" s="3"/>
      <c r="F44" s="3"/>
      <c r="G44" s="3"/>
      <c r="H44" s="3"/>
      <c r="I44" s="85"/>
      <c r="J44" s="3"/>
      <c r="K44" s="3"/>
      <c r="L44" s="3"/>
      <c r="M44" s="3"/>
      <c r="N44" s="3"/>
      <c r="O44" s="3"/>
      <c r="P44" s="3"/>
      <c r="Q44" s="3"/>
    </row>
    <row r="45" spans="1:17" x14ac:dyDescent="0.2">
      <c r="A45" s="3"/>
      <c r="B45" s="3"/>
      <c r="C45" s="9"/>
      <c r="D45" s="3"/>
      <c r="E45" s="3"/>
      <c r="F45" s="3"/>
      <c r="G45" s="3"/>
      <c r="H45" s="3"/>
      <c r="I45" s="6"/>
      <c r="J45" s="3"/>
      <c r="K45" s="3"/>
      <c r="L45" s="3"/>
      <c r="M45" s="3"/>
      <c r="N45" s="3"/>
      <c r="O45" s="3"/>
      <c r="P45" s="3"/>
      <c r="Q45" s="3"/>
    </row>
    <row r="46" spans="1:17" x14ac:dyDescent="0.2">
      <c r="A46" s="3"/>
      <c r="B46" s="3"/>
      <c r="C46" s="9"/>
      <c r="D46" s="3"/>
      <c r="E46" s="3"/>
      <c r="F46" s="3"/>
      <c r="G46" s="3"/>
      <c r="H46" s="3"/>
      <c r="I46" s="6"/>
      <c r="J46" s="3"/>
      <c r="K46" s="3"/>
      <c r="L46" s="3"/>
      <c r="M46" s="3"/>
      <c r="N46" s="3"/>
      <c r="O46" s="3"/>
      <c r="P46" s="3"/>
      <c r="Q46" s="3"/>
    </row>
    <row r="47" spans="1:17" ht="30" customHeight="1" x14ac:dyDescent="0.2">
      <c r="A47" s="115" t="s">
        <v>49</v>
      </c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</row>
    <row r="48" spans="1:17" x14ac:dyDescent="0.2">
      <c r="A48" s="3"/>
      <c r="B48" s="3"/>
      <c r="C48" s="9"/>
      <c r="D48" s="3"/>
      <c r="E48" s="3"/>
      <c r="F48" s="3"/>
      <c r="G48" s="3"/>
      <c r="H48" s="3"/>
      <c r="I48" s="6"/>
      <c r="J48" s="3"/>
      <c r="K48" s="3"/>
      <c r="L48" s="3"/>
      <c r="M48" s="3"/>
      <c r="N48" s="3"/>
      <c r="O48" s="3"/>
      <c r="P48" s="3"/>
      <c r="Q48" s="3"/>
    </row>
    <row r="49" spans="1:17" x14ac:dyDescent="0.2">
      <c r="A49" s="3"/>
      <c r="B49" s="3"/>
      <c r="C49" s="9"/>
      <c r="D49" s="3"/>
      <c r="E49" s="3"/>
      <c r="F49" s="3"/>
      <c r="G49" s="3"/>
      <c r="H49" s="3"/>
      <c r="I49" s="6"/>
      <c r="J49" s="3"/>
      <c r="K49" s="3"/>
      <c r="L49" s="3"/>
      <c r="M49" s="3"/>
      <c r="N49" s="3"/>
      <c r="O49" s="3"/>
      <c r="P49" s="3"/>
      <c r="Q49" s="3"/>
    </row>
    <row r="50" spans="1:17" x14ac:dyDescent="0.2">
      <c r="A50" s="18" t="str">
        <f>'State Aid Summary'!A17</f>
        <v>OSF</v>
      </c>
      <c r="B50" s="3"/>
      <c r="C50" s="9"/>
      <c r="D50" s="3"/>
      <c r="E50" s="3"/>
      <c r="F50" s="3"/>
      <c r="G50" s="3"/>
      <c r="H50" s="3"/>
      <c r="I50" s="6"/>
      <c r="J50" s="3"/>
      <c r="K50" s="3"/>
      <c r="L50" s="3"/>
      <c r="M50" s="3"/>
      <c r="N50" s="3"/>
      <c r="O50" s="3"/>
      <c r="P50" s="3"/>
      <c r="Q50" s="3"/>
    </row>
    <row r="51" spans="1:17" x14ac:dyDescent="0.2">
      <c r="A51" s="34">
        <f>'State Aid Summary'!A18</f>
        <v>45768</v>
      </c>
      <c r="B51" s="18"/>
      <c r="C51" s="9"/>
      <c r="D51" s="3"/>
      <c r="E51" s="3"/>
      <c r="F51" s="3"/>
      <c r="G51" s="3"/>
      <c r="H51" s="3"/>
      <c r="I51" s="6"/>
      <c r="J51" s="3"/>
      <c r="K51" s="3"/>
      <c r="L51" s="3"/>
      <c r="M51" s="3"/>
      <c r="N51" s="3"/>
      <c r="O51" s="3"/>
      <c r="P51" s="3"/>
      <c r="Q51" s="3"/>
    </row>
    <row r="52" spans="1:17" x14ac:dyDescent="0.2">
      <c r="A52" s="34" t="str">
        <f>'State Aid Summary'!A19</f>
        <v>MCVC26 Comps</v>
      </c>
      <c r="B52" s="35"/>
      <c r="C52" s="9"/>
      <c r="D52" s="3"/>
      <c r="E52" s="3"/>
      <c r="F52" s="3"/>
      <c r="G52" s="3"/>
      <c r="H52" s="3"/>
      <c r="I52" s="6"/>
      <c r="J52" s="3"/>
      <c r="K52" s="3"/>
      <c r="L52" s="3"/>
      <c r="M52" s="3"/>
      <c r="N52" s="3"/>
      <c r="O52" s="3"/>
      <c r="P52" s="3"/>
      <c r="Q52" s="3"/>
    </row>
  </sheetData>
  <mergeCells count="1">
    <mergeCell ref="A47:Q47"/>
  </mergeCells>
  <phoneticPr fontId="0" type="noConversion"/>
  <pageMargins left="0.8" right="0.5" top="0.25" bottom="0.25" header="0.5" footer="0.5"/>
  <pageSetup scale="62" orientation="portrait" r:id="rId1"/>
  <headerFooter alignWithMargins="0">
    <oddFooter>&amp;C&amp;11-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35837-C333-4FEA-9EAD-39D7708FACA1}">
  <sheetPr transitionEvaluation="1">
    <pageSetUpPr fitToPage="1"/>
  </sheetPr>
  <dimension ref="A1:AZ56"/>
  <sheetViews>
    <sheetView defaultGridColor="0" view="pageBreakPreview" colorId="22" zoomScale="75" zoomScaleNormal="87" zoomScaleSheetLayoutView="75" workbookViewId="0">
      <selection activeCell="P35" sqref="P35"/>
    </sheetView>
  </sheetViews>
  <sheetFormatPr defaultColWidth="9.77734375" defaultRowHeight="12.75" x14ac:dyDescent="0.2"/>
  <cols>
    <col min="1" max="1" width="8.77734375" style="4" customWidth="1"/>
    <col min="2" max="2" width="18.77734375" style="4" customWidth="1"/>
    <col min="3" max="3" width="5.77734375" style="23" customWidth="1"/>
    <col min="4" max="4" width="4.77734375" style="4" customWidth="1"/>
    <col min="5" max="8" width="6.77734375" style="4" customWidth="1"/>
    <col min="9" max="9" width="9.6640625" style="8" customWidth="1"/>
    <col min="10" max="10" width="2.77734375" style="4" customWidth="1"/>
    <col min="11" max="11" width="8.77734375" style="4" customWidth="1"/>
    <col min="12" max="12" width="2.77734375" style="4" customWidth="1"/>
    <col min="13" max="13" width="8.77734375" style="4" customWidth="1"/>
    <col min="14" max="14" width="2.77734375" style="4" customWidth="1"/>
    <col min="15" max="15" width="8.77734375" style="4" customWidth="1"/>
    <col min="16" max="16" width="2.77734375" style="4" customWidth="1"/>
    <col min="17" max="17" width="10.77734375" style="4" customWidth="1"/>
    <col min="18" max="18" width="2.77734375" style="4" customWidth="1"/>
    <col min="19" max="19" width="9.77734375" style="4"/>
    <col min="20" max="20" width="16.44140625" style="4" customWidth="1"/>
    <col min="21" max="21" width="9.77734375" style="4"/>
    <col min="22" max="22" width="11.77734375" style="4" customWidth="1"/>
    <col min="23" max="33" width="9.77734375" style="4"/>
    <col min="34" max="34" width="7.77734375" style="4" customWidth="1"/>
    <col min="35" max="35" width="4.77734375" style="4" customWidth="1"/>
    <col min="36" max="36" width="5.77734375" style="4" customWidth="1"/>
    <col min="37" max="37" width="4.77734375" style="4" customWidth="1"/>
    <col min="38" max="50" width="9.77734375" style="4"/>
    <col min="51" max="51" width="10.77734375" style="4" customWidth="1"/>
    <col min="52" max="52" width="12.77734375" style="4" customWidth="1"/>
    <col min="53" max="16384" width="9.77734375" style="4"/>
  </cols>
  <sheetData>
    <row r="1" spans="1:52" x14ac:dyDescent="0.2">
      <c r="A1" s="1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 x14ac:dyDescent="0.2">
      <c r="A2" s="1" t="str">
        <f>'State Aid Summary'!A2</f>
        <v>Public School Support Program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 x14ac:dyDescent="0.2">
      <c r="A3" s="1" t="str">
        <f>'State Aid Summary'!A3</f>
        <v>Final Computations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</row>
    <row r="4" spans="1:52" x14ac:dyDescent="0.2">
      <c r="A4" s="1" t="str">
        <f>'State Aid Summary'!A4</f>
        <v>For the 2025-26 year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</row>
    <row r="5" spans="1:52" ht="24.95" customHeight="1" x14ac:dyDescent="0.2">
      <c r="A5" s="3"/>
      <c r="B5" s="3"/>
      <c r="C5" s="9"/>
      <c r="D5" s="3"/>
      <c r="E5" s="3"/>
      <c r="F5" s="3"/>
      <c r="G5" s="3"/>
      <c r="H5" s="3"/>
      <c r="I5" s="6"/>
      <c r="J5" s="3"/>
      <c r="K5" s="3"/>
      <c r="L5" s="3"/>
      <c r="M5" s="3"/>
      <c r="N5" s="3"/>
      <c r="O5" s="9" t="s">
        <v>67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</row>
    <row r="6" spans="1:52" ht="12.95" customHeight="1" x14ac:dyDescent="0.2">
      <c r="A6" s="63" t="s">
        <v>55</v>
      </c>
      <c r="C6" s="9"/>
      <c r="D6" s="3"/>
      <c r="E6" s="3"/>
      <c r="F6" s="3"/>
      <c r="G6" s="3"/>
      <c r="H6" s="3"/>
      <c r="I6" s="6"/>
      <c r="J6" s="3"/>
      <c r="L6" s="3"/>
      <c r="M6" s="81"/>
      <c r="N6" s="3"/>
      <c r="O6" s="9" t="s">
        <v>68</v>
      </c>
      <c r="P6" s="3"/>
      <c r="Q6" s="81"/>
      <c r="R6" s="3"/>
      <c r="S6" s="3"/>
      <c r="T6" s="9" t="s">
        <v>29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</row>
    <row r="7" spans="1:52" ht="12" customHeight="1" x14ac:dyDescent="0.2">
      <c r="A7" s="3"/>
      <c r="B7" s="3"/>
      <c r="C7" s="9"/>
      <c r="D7" s="3"/>
      <c r="E7" s="3"/>
      <c r="F7" s="3"/>
      <c r="G7" s="3"/>
      <c r="H7" s="3"/>
      <c r="I7" s="9" t="s">
        <v>21</v>
      </c>
      <c r="J7" s="3"/>
      <c r="K7" s="81" t="s">
        <v>20</v>
      </c>
      <c r="L7" s="3"/>
      <c r="M7" s="81" t="s">
        <v>20</v>
      </c>
      <c r="N7" s="3"/>
      <c r="O7" s="9" t="s">
        <v>69</v>
      </c>
      <c r="P7" s="3"/>
      <c r="Q7" s="81"/>
      <c r="R7" s="3"/>
      <c r="S7" s="3"/>
      <c r="T7" s="9" t="s">
        <v>30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spans="1:52" ht="12" customHeight="1" x14ac:dyDescent="0.2">
      <c r="A8" s="10"/>
      <c r="B8" s="3"/>
      <c r="C8" s="9"/>
      <c r="D8" s="10"/>
      <c r="E8" s="3"/>
      <c r="F8" s="3"/>
      <c r="G8" s="3"/>
      <c r="H8" s="3"/>
      <c r="I8" s="81" t="s">
        <v>62</v>
      </c>
      <c r="J8" s="12"/>
      <c r="K8" s="81" t="s">
        <v>31</v>
      </c>
      <c r="L8" s="3"/>
      <c r="M8" s="81" t="s">
        <v>22</v>
      </c>
      <c r="N8" s="3"/>
      <c r="O8" s="9" t="s">
        <v>32</v>
      </c>
      <c r="P8" s="3"/>
      <c r="Q8" s="81" t="s">
        <v>4</v>
      </c>
      <c r="R8" s="3"/>
      <c r="S8" s="3"/>
      <c r="T8" s="9" t="s">
        <v>45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spans="1:52" ht="12" customHeight="1" thickBot="1" x14ac:dyDescent="0.25">
      <c r="A9" s="44"/>
      <c r="B9" s="45"/>
      <c r="C9" s="38"/>
      <c r="D9" s="44"/>
      <c r="E9" s="44"/>
      <c r="F9" s="44"/>
      <c r="G9" s="44"/>
      <c r="H9" s="44"/>
      <c r="I9" s="82" t="s">
        <v>63</v>
      </c>
      <c r="J9" s="91"/>
      <c r="K9" s="82" t="s">
        <v>19</v>
      </c>
      <c r="L9" s="48"/>
      <c r="M9" s="82" t="s">
        <v>34</v>
      </c>
      <c r="N9" s="48"/>
      <c r="O9" s="38" t="s">
        <v>35</v>
      </c>
      <c r="P9" s="48"/>
      <c r="Q9" s="82" t="s">
        <v>9</v>
      </c>
      <c r="R9" s="48"/>
      <c r="S9" s="3"/>
      <c r="T9" s="9" t="s">
        <v>46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</row>
    <row r="10" spans="1:52" x14ac:dyDescent="0.2">
      <c r="A10" s="17" t="s">
        <v>23</v>
      </c>
      <c r="B10" s="3" t="s">
        <v>61</v>
      </c>
      <c r="C10" s="9"/>
      <c r="D10" s="3"/>
      <c r="E10" s="3"/>
      <c r="F10" s="3"/>
      <c r="G10" s="3"/>
      <c r="H10" s="3"/>
      <c r="I10" s="85"/>
      <c r="J10" s="3"/>
      <c r="K10" s="97">
        <v>512005</v>
      </c>
      <c r="L10" s="97"/>
      <c r="M10" s="97">
        <f>340</f>
        <v>340</v>
      </c>
      <c r="N10" s="97"/>
      <c r="O10" s="97" t="e">
        <f>'State Aid Summary'!#REF!+'State Aid Summary'!#REF!</f>
        <v>#REF!</v>
      </c>
      <c r="P10" s="97"/>
      <c r="Q10" s="97" t="e">
        <f>SUM(K10:O10)</f>
        <v>#REF!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</row>
    <row r="11" spans="1:52" ht="7.9" customHeight="1" x14ac:dyDescent="0.2">
      <c r="A11" s="37"/>
      <c r="B11" s="18"/>
      <c r="C11" s="39"/>
      <c r="D11" s="10"/>
      <c r="E11" s="18"/>
      <c r="F11" s="18"/>
      <c r="G11" s="18"/>
      <c r="H11" s="18"/>
      <c r="I11" s="84"/>
      <c r="J11" s="79"/>
      <c r="K11" s="98"/>
      <c r="L11" s="3"/>
      <c r="M11" s="98"/>
      <c r="N11" s="3"/>
      <c r="O11" s="12"/>
      <c r="P11" s="3"/>
      <c r="Q11" s="98"/>
      <c r="R11" s="18"/>
      <c r="S11" s="12"/>
      <c r="T11" s="55"/>
      <c r="U11" s="40"/>
      <c r="V11" s="40"/>
      <c r="W11" s="54"/>
      <c r="X11" s="3"/>
      <c r="Y11" s="41"/>
      <c r="Z11" s="18"/>
      <c r="AA11" s="42"/>
      <c r="AB11" s="42"/>
      <c r="AC11" s="42"/>
      <c r="AD11" s="29"/>
      <c r="AE11" s="29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3"/>
      <c r="AQ11" s="3"/>
      <c r="AR11" s="3"/>
      <c r="AS11" s="3"/>
      <c r="AT11" s="3"/>
      <c r="AU11" s="3"/>
    </row>
    <row r="12" spans="1:52" x14ac:dyDescent="0.2">
      <c r="A12" s="3"/>
      <c r="B12" s="18" t="s">
        <v>37</v>
      </c>
      <c r="C12" s="9"/>
      <c r="D12" s="3"/>
      <c r="E12" s="3"/>
      <c r="F12" s="3"/>
      <c r="G12" s="3"/>
      <c r="H12" s="3"/>
      <c r="I12" s="85" t="e">
        <f>14+'State Aid Summary'!#REF!</f>
        <v>#REF!</v>
      </c>
      <c r="J12" s="3"/>
      <c r="K12" s="92">
        <f>SUM(K10:K10)</f>
        <v>512005</v>
      </c>
      <c r="L12" s="3"/>
      <c r="M12" s="92">
        <f>SUM(M10:M10)</f>
        <v>340</v>
      </c>
      <c r="N12" s="3"/>
      <c r="O12" s="92" t="e">
        <f>SUM(O10:O10)</f>
        <v>#REF!</v>
      </c>
      <c r="P12" s="3"/>
      <c r="Q12" s="92" t="e">
        <f>SUM(Q10:Q10)</f>
        <v>#REF!</v>
      </c>
      <c r="R12" s="3"/>
      <c r="S12" s="3"/>
      <c r="T12" s="22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</row>
    <row r="13" spans="1:52" x14ac:dyDescent="0.2">
      <c r="A13" s="3"/>
      <c r="B13" s="18"/>
      <c r="C13" s="9"/>
      <c r="D13" s="3"/>
      <c r="E13" s="3"/>
      <c r="F13" s="3"/>
      <c r="G13" s="3"/>
      <c r="H13" s="3"/>
      <c r="I13" s="85"/>
      <c r="J13" s="3"/>
      <c r="K13" s="93"/>
      <c r="L13" s="3"/>
      <c r="M13" s="93"/>
      <c r="N13" s="3"/>
      <c r="O13" s="93"/>
      <c r="P13" s="3"/>
      <c r="Q13" s="93"/>
      <c r="R13" s="3"/>
      <c r="S13" s="3"/>
      <c r="T13" s="19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</row>
    <row r="14" spans="1:52" x14ac:dyDescent="0.2">
      <c r="A14" s="3"/>
      <c r="B14" s="18"/>
      <c r="C14" s="9"/>
      <c r="D14" s="3"/>
      <c r="E14" s="3"/>
      <c r="F14" s="3"/>
      <c r="G14" s="3"/>
      <c r="H14" s="3"/>
      <c r="I14" s="85"/>
      <c r="J14" s="3"/>
      <c r="K14" s="93"/>
      <c r="L14" s="3"/>
      <c r="M14" s="93"/>
      <c r="N14" s="3"/>
      <c r="O14" s="93"/>
      <c r="P14" s="3"/>
      <c r="Q14" s="93"/>
      <c r="R14" s="3"/>
      <c r="S14" s="3"/>
      <c r="T14" s="19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</row>
    <row r="15" spans="1:52" ht="24.95" customHeight="1" x14ac:dyDescent="0.2">
      <c r="A15" s="3"/>
      <c r="B15" s="3"/>
      <c r="C15" s="9"/>
      <c r="D15" s="3"/>
      <c r="E15" s="3"/>
      <c r="F15" s="3"/>
      <c r="G15" s="3"/>
      <c r="H15" s="3"/>
      <c r="I15" s="85"/>
      <c r="J15" s="3"/>
      <c r="K15" s="12" t="s">
        <v>25</v>
      </c>
      <c r="L15" s="3"/>
      <c r="M15" s="12" t="s">
        <v>26</v>
      </c>
      <c r="N15" s="3"/>
      <c r="O15" s="12" t="s">
        <v>27</v>
      </c>
      <c r="P15" s="3"/>
      <c r="Q15" s="12" t="s">
        <v>27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</row>
    <row r="16" spans="1:52" ht="12.95" customHeight="1" x14ac:dyDescent="0.2">
      <c r="A16" s="7" t="s">
        <v>38</v>
      </c>
      <c r="B16" s="3"/>
      <c r="C16" s="9"/>
      <c r="D16" s="3"/>
      <c r="E16" s="3"/>
      <c r="F16" s="3"/>
      <c r="G16" s="3"/>
      <c r="H16" s="3"/>
      <c r="I16" s="85"/>
      <c r="J16" s="3"/>
      <c r="K16" s="81"/>
      <c r="L16" s="3"/>
      <c r="M16" s="81"/>
      <c r="N16" s="3"/>
      <c r="O16" s="23"/>
      <c r="P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</row>
    <row r="17" spans="1:52" ht="12" customHeight="1" x14ac:dyDescent="0.2">
      <c r="C17" s="9"/>
      <c r="D17" s="3"/>
      <c r="E17" s="3"/>
      <c r="F17" s="3"/>
      <c r="G17" s="3"/>
      <c r="H17" s="3"/>
      <c r="I17" s="85"/>
      <c r="J17" s="3"/>
      <c r="L17" s="3"/>
      <c r="M17" s="81"/>
      <c r="N17" s="62"/>
      <c r="O17" s="9"/>
      <c r="P17" s="62"/>
      <c r="Q17" s="81"/>
      <c r="R17" s="3"/>
      <c r="S17" s="3"/>
      <c r="T17" s="9" t="s">
        <v>29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</row>
    <row r="18" spans="1:52" ht="12" customHeight="1" x14ac:dyDescent="0.2">
      <c r="A18" s="3"/>
      <c r="B18" s="3"/>
      <c r="C18" s="9"/>
      <c r="D18" s="3"/>
      <c r="E18" s="3"/>
      <c r="F18" s="3"/>
      <c r="G18" s="3"/>
      <c r="H18" s="3"/>
      <c r="I18" s="86" t="s">
        <v>21</v>
      </c>
      <c r="J18" s="3"/>
      <c r="K18" s="81" t="s">
        <v>20</v>
      </c>
      <c r="L18" s="3"/>
      <c r="M18" s="81" t="s">
        <v>20</v>
      </c>
      <c r="N18" s="3"/>
      <c r="O18" s="9"/>
      <c r="P18" s="3"/>
      <c r="Q18" s="81"/>
      <c r="R18" s="3"/>
      <c r="S18" s="3"/>
      <c r="T18" s="9" t="s">
        <v>30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</row>
    <row r="19" spans="1:52" ht="12" customHeight="1" x14ac:dyDescent="0.2">
      <c r="A19" s="10"/>
      <c r="B19" s="3"/>
      <c r="C19" s="10"/>
      <c r="D19" s="10"/>
      <c r="E19" s="10"/>
      <c r="F19" s="10"/>
      <c r="G19" s="10"/>
      <c r="H19" s="10"/>
      <c r="I19" s="87" t="s">
        <v>64</v>
      </c>
      <c r="J19" s="12"/>
      <c r="K19" s="81" t="s">
        <v>31</v>
      </c>
      <c r="L19" s="3"/>
      <c r="M19" s="81" t="s">
        <v>22</v>
      </c>
      <c r="N19" s="3"/>
      <c r="O19" s="9"/>
      <c r="P19" s="3"/>
      <c r="Q19" s="81" t="s">
        <v>4</v>
      </c>
      <c r="R19" s="3"/>
      <c r="S19" s="3"/>
      <c r="T19" s="9" t="s">
        <v>45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</row>
    <row r="20" spans="1:52" ht="12" customHeight="1" x14ac:dyDescent="0.2">
      <c r="A20" s="13"/>
      <c r="B20" s="14"/>
      <c r="C20" s="13"/>
      <c r="D20" s="13"/>
      <c r="E20" s="13"/>
      <c r="F20" s="13"/>
      <c r="G20" s="13"/>
      <c r="H20" s="13"/>
      <c r="I20" s="88" t="s">
        <v>63</v>
      </c>
      <c r="J20" s="94"/>
      <c r="K20" s="95" t="s">
        <v>19</v>
      </c>
      <c r="L20" s="108"/>
      <c r="M20" s="95" t="s">
        <v>34</v>
      </c>
      <c r="N20" s="108"/>
      <c r="O20" s="9"/>
      <c r="P20" s="108"/>
      <c r="Q20" s="95" t="s">
        <v>9</v>
      </c>
      <c r="R20" s="3"/>
      <c r="S20" s="3"/>
      <c r="T20" s="9" t="s">
        <v>46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</row>
    <row r="21" spans="1:52" ht="12" customHeight="1" x14ac:dyDescent="0.2">
      <c r="A21" s="10"/>
      <c r="B21" s="18" t="s">
        <v>61</v>
      </c>
      <c r="C21" s="10"/>
      <c r="D21" s="10"/>
      <c r="E21" s="10"/>
      <c r="F21" s="10"/>
      <c r="G21" s="10"/>
      <c r="H21" s="10"/>
      <c r="I21" s="87"/>
      <c r="J21" s="12"/>
      <c r="K21" s="12">
        <v>90084.15</v>
      </c>
      <c r="L21" s="3"/>
      <c r="M21" s="12">
        <v>0</v>
      </c>
      <c r="N21" s="3"/>
      <c r="O21" s="97"/>
      <c r="P21" s="3"/>
      <c r="Q21" s="12">
        <f>SUM(K21:O21)</f>
        <v>90084.15</v>
      </c>
      <c r="R21" s="3"/>
      <c r="S21" s="3"/>
      <c r="T21" s="9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</row>
    <row r="22" spans="1:52" ht="6" customHeight="1" x14ac:dyDescent="0.2">
      <c r="A22" s="3"/>
      <c r="B22" s="3"/>
      <c r="C22" s="9"/>
      <c r="D22" s="3"/>
      <c r="E22" s="3"/>
      <c r="F22" s="3"/>
      <c r="G22" s="3"/>
      <c r="H22" s="3"/>
      <c r="I22" s="85"/>
      <c r="J22" s="3"/>
      <c r="K22" s="20" t="s">
        <v>25</v>
      </c>
      <c r="L22" s="3"/>
      <c r="M22" s="20" t="s">
        <v>26</v>
      </c>
      <c r="N22" s="3"/>
      <c r="O22" s="12"/>
      <c r="P22" s="3"/>
      <c r="Q22" s="20" t="s">
        <v>27</v>
      </c>
      <c r="T22" s="43"/>
    </row>
    <row r="23" spans="1:52" x14ac:dyDescent="0.2">
      <c r="A23" s="3"/>
      <c r="B23" s="18" t="s">
        <v>39</v>
      </c>
      <c r="C23" s="9"/>
      <c r="D23" s="3"/>
      <c r="E23" s="3"/>
      <c r="F23" s="3"/>
      <c r="G23" s="3"/>
      <c r="H23" s="3"/>
      <c r="I23" s="85">
        <v>3.915</v>
      </c>
      <c r="J23" s="3"/>
      <c r="K23" s="92">
        <f>SUM(K21:K21)</f>
        <v>90084.15</v>
      </c>
      <c r="L23" s="26"/>
      <c r="M23" s="92">
        <f>SUM(M21:M21)</f>
        <v>0</v>
      </c>
      <c r="N23" s="26"/>
      <c r="O23" s="93"/>
      <c r="P23" s="26"/>
      <c r="Q23" s="92">
        <f>SUM(Q21:Q21)</f>
        <v>90084.15</v>
      </c>
      <c r="T23" s="47"/>
    </row>
    <row r="24" spans="1:52" x14ac:dyDescent="0.2">
      <c r="A24" s="3"/>
      <c r="B24" s="3"/>
      <c r="C24" s="9"/>
      <c r="D24" s="3"/>
      <c r="E24" s="3"/>
      <c r="F24" s="3"/>
      <c r="G24" s="3"/>
      <c r="H24" s="3"/>
      <c r="I24" s="85"/>
      <c r="J24" s="3"/>
      <c r="K24" s="12" t="s">
        <v>25</v>
      </c>
      <c r="L24" s="3"/>
      <c r="M24" s="12" t="s">
        <v>26</v>
      </c>
      <c r="N24" s="3"/>
      <c r="O24" s="12"/>
      <c r="P24" s="3"/>
      <c r="Q24" s="12" t="s">
        <v>27</v>
      </c>
    </row>
    <row r="25" spans="1:52" x14ac:dyDescent="0.2">
      <c r="A25" s="63" t="s">
        <v>56</v>
      </c>
      <c r="B25" s="18"/>
      <c r="C25" s="9"/>
      <c r="D25" s="3"/>
      <c r="E25" s="3"/>
      <c r="F25" s="3"/>
      <c r="G25" s="3"/>
      <c r="H25" s="3"/>
      <c r="I25" s="85"/>
      <c r="J25" s="3"/>
      <c r="K25" s="93"/>
      <c r="L25" s="26"/>
      <c r="M25" s="93"/>
      <c r="N25" s="26"/>
      <c r="O25" s="93"/>
      <c r="P25" s="26"/>
      <c r="Q25" s="93" t="e">
        <f>ROUND((Q12+Q23),0)</f>
        <v>#REF!</v>
      </c>
      <c r="T25" s="56"/>
      <c r="U25" s="3" t="s">
        <v>60</v>
      </c>
    </row>
    <row r="26" spans="1:52" x14ac:dyDescent="0.2">
      <c r="A26" s="3"/>
      <c r="B26" s="3"/>
      <c r="C26" s="9"/>
      <c r="D26" s="3"/>
      <c r="E26" s="3"/>
      <c r="F26" s="3"/>
      <c r="G26" s="3"/>
      <c r="H26" s="3"/>
      <c r="I26" s="85"/>
      <c r="J26" s="3"/>
      <c r="K26" s="12" t="s">
        <v>25</v>
      </c>
      <c r="L26" s="3"/>
      <c r="M26" s="12" t="s">
        <v>26</v>
      </c>
      <c r="N26" s="3"/>
      <c r="O26" s="12" t="s">
        <v>27</v>
      </c>
      <c r="P26" s="3"/>
      <c r="Q26" s="12" t="s">
        <v>27</v>
      </c>
    </row>
    <row r="27" spans="1:52" x14ac:dyDescent="0.2">
      <c r="A27" s="27" t="s">
        <v>79</v>
      </c>
      <c r="B27" s="3"/>
      <c r="C27" s="9"/>
      <c r="D27" s="28"/>
      <c r="E27" s="3"/>
      <c r="F27" s="3"/>
      <c r="G27" s="3"/>
      <c r="H27" s="3"/>
      <c r="I27" s="85"/>
      <c r="J27" s="3"/>
      <c r="K27" s="3"/>
      <c r="L27" s="3"/>
      <c r="M27" s="3"/>
      <c r="N27" s="3"/>
      <c r="O27" s="3"/>
      <c r="P27" s="3"/>
      <c r="Q27" s="29" t="e">
        <f>ROUND(Q25*'J. Rumsey'!R29,0)</f>
        <v>#REF!</v>
      </c>
    </row>
    <row r="28" spans="1:52" x14ac:dyDescent="0.2">
      <c r="A28" s="31"/>
      <c r="C28" s="9"/>
      <c r="D28" s="3"/>
      <c r="E28" s="3"/>
      <c r="F28" s="3"/>
      <c r="G28" s="3"/>
      <c r="H28" s="3"/>
      <c r="I28" s="85"/>
      <c r="J28" s="3"/>
      <c r="K28" s="3"/>
      <c r="L28" s="3"/>
      <c r="M28" s="3"/>
      <c r="N28" s="3"/>
      <c r="O28" s="3"/>
      <c r="P28" s="3"/>
      <c r="Q28" s="3"/>
    </row>
    <row r="29" spans="1:52" x14ac:dyDescent="0.2">
      <c r="A29" s="27" t="s">
        <v>40</v>
      </c>
      <c r="C29" s="9"/>
      <c r="D29" s="3"/>
      <c r="E29" s="3"/>
      <c r="F29" s="3"/>
      <c r="G29" s="3"/>
      <c r="H29" s="3"/>
      <c r="I29" s="85"/>
      <c r="J29" s="3"/>
      <c r="K29" s="3"/>
      <c r="L29" s="3"/>
      <c r="M29" s="3"/>
      <c r="N29" s="3"/>
      <c r="O29" s="3"/>
      <c r="P29" s="3"/>
      <c r="Q29" s="3"/>
    </row>
    <row r="30" spans="1:52" x14ac:dyDescent="0.2">
      <c r="A30" s="18"/>
      <c r="B30" s="77" t="s">
        <v>59</v>
      </c>
      <c r="C30" s="59"/>
      <c r="D30" s="33"/>
      <c r="E30" s="3"/>
      <c r="F30" s="3"/>
      <c r="G30" s="3"/>
      <c r="H30" s="3"/>
      <c r="I30" s="85"/>
      <c r="J30" s="3"/>
      <c r="K30" s="3"/>
      <c r="L30" s="3"/>
      <c r="M30" s="3"/>
      <c r="N30" s="3"/>
      <c r="O30" s="3"/>
      <c r="P30" s="3"/>
      <c r="Q30" s="29" t="e">
        <f>ROUND(Q25*0.125,0)</f>
        <v>#REF!</v>
      </c>
    </row>
    <row r="31" spans="1:52" x14ac:dyDescent="0.2">
      <c r="A31" s="18"/>
      <c r="B31" s="3" t="s">
        <v>65</v>
      </c>
      <c r="D31" s="33"/>
      <c r="E31" s="3"/>
      <c r="F31" s="3"/>
      <c r="G31" s="3"/>
      <c r="H31" s="3"/>
      <c r="I31" s="85"/>
      <c r="J31" s="3"/>
      <c r="K31" s="3"/>
      <c r="L31" s="3"/>
      <c r="M31" s="3"/>
      <c r="N31" s="3"/>
      <c r="O31" s="3"/>
      <c r="P31" s="3"/>
      <c r="Q31" s="109" t="e">
        <f>ROUND(S31*200,0)</f>
        <v>#REF!</v>
      </c>
      <c r="S31" s="4" t="e">
        <f>'State Aid Summary'!#REF!+'State Aid Summary'!#REF!</f>
        <v>#REF!</v>
      </c>
    </row>
    <row r="32" spans="1:52" x14ac:dyDescent="0.2">
      <c r="A32" s="3"/>
      <c r="B32" s="3"/>
      <c r="C32" s="9"/>
      <c r="D32" s="3"/>
      <c r="E32" s="3"/>
      <c r="F32" s="3"/>
      <c r="G32" s="3"/>
      <c r="H32" s="3"/>
      <c r="I32" s="85"/>
      <c r="J32" s="3"/>
      <c r="K32" s="3"/>
      <c r="L32" s="3"/>
      <c r="M32" s="3"/>
      <c r="N32" s="3"/>
      <c r="O32" s="3"/>
      <c r="P32" s="3"/>
      <c r="Q32" s="3"/>
    </row>
    <row r="33" spans="1:17" ht="13.5" thickBot="1" x14ac:dyDescent="0.25">
      <c r="A33" s="27" t="s">
        <v>41</v>
      </c>
      <c r="B33" s="3"/>
      <c r="C33" s="9"/>
      <c r="D33" s="3"/>
      <c r="E33" s="3"/>
      <c r="F33" s="3"/>
      <c r="G33" s="3"/>
      <c r="H33" s="3"/>
      <c r="I33" s="85"/>
      <c r="J33" s="3"/>
      <c r="K33" s="3"/>
      <c r="L33" s="3"/>
      <c r="M33" s="3"/>
      <c r="N33" s="3"/>
      <c r="O33" s="3"/>
      <c r="P33" s="3"/>
      <c r="Q33" s="110" t="e">
        <f>ROUND((SUM(Q25:Q31)),0)</f>
        <v>#REF!</v>
      </c>
    </row>
    <row r="34" spans="1:17" ht="19.899999999999999" customHeight="1" thickTop="1" x14ac:dyDescent="0.2">
      <c r="I34" s="89"/>
    </row>
    <row r="35" spans="1:17" ht="24.95" customHeight="1" x14ac:dyDescent="0.2">
      <c r="I35" s="89"/>
    </row>
    <row r="36" spans="1:17" x14ac:dyDescent="0.2">
      <c r="I36" s="89"/>
    </row>
    <row r="37" spans="1:17" ht="19.899999999999999" customHeight="1" x14ac:dyDescent="0.2">
      <c r="I37" s="89"/>
    </row>
    <row r="38" spans="1:17" x14ac:dyDescent="0.2">
      <c r="I38" s="89"/>
    </row>
    <row r="39" spans="1:17" x14ac:dyDescent="0.2">
      <c r="I39" s="89"/>
    </row>
    <row r="40" spans="1:17" x14ac:dyDescent="0.2">
      <c r="I40" s="89"/>
    </row>
    <row r="41" spans="1:17" x14ac:dyDescent="0.2">
      <c r="I41" s="99"/>
    </row>
    <row r="42" spans="1:17" x14ac:dyDescent="0.2">
      <c r="I42" s="99"/>
    </row>
    <row r="43" spans="1:17" x14ac:dyDescent="0.2">
      <c r="A43" s="3"/>
      <c r="B43" s="3"/>
      <c r="C43" s="9"/>
      <c r="D43" s="3"/>
      <c r="E43" s="3"/>
      <c r="F43" s="3"/>
      <c r="G43" s="3"/>
      <c r="H43" s="3"/>
      <c r="I43" s="100"/>
      <c r="J43" s="3"/>
      <c r="K43" s="3"/>
      <c r="L43" s="3"/>
      <c r="M43" s="3"/>
      <c r="N43" s="3"/>
      <c r="O43" s="3"/>
      <c r="P43" s="3"/>
      <c r="Q43" s="3"/>
    </row>
    <row r="44" spans="1:17" x14ac:dyDescent="0.2">
      <c r="A44" s="3"/>
      <c r="B44" s="3"/>
      <c r="C44" s="9"/>
      <c r="D44" s="3"/>
      <c r="E44" s="3"/>
      <c r="F44" s="3"/>
      <c r="G44" s="3"/>
      <c r="H44" s="3"/>
      <c r="I44" s="100"/>
      <c r="J44" s="3"/>
      <c r="K44" s="3"/>
      <c r="L44" s="3"/>
      <c r="M44" s="3"/>
      <c r="N44" s="3"/>
      <c r="O44" s="3"/>
      <c r="P44" s="3"/>
      <c r="Q44" s="3"/>
    </row>
    <row r="45" spans="1:17" x14ac:dyDescent="0.2">
      <c r="A45" s="3"/>
      <c r="B45" s="3"/>
      <c r="C45" s="9"/>
      <c r="D45" s="3"/>
      <c r="E45" s="3"/>
      <c r="F45" s="3"/>
      <c r="G45" s="3"/>
      <c r="H45" s="3"/>
      <c r="I45" s="100"/>
      <c r="J45" s="3"/>
      <c r="K45" s="3"/>
      <c r="L45" s="3"/>
      <c r="M45" s="3"/>
      <c r="N45" s="3"/>
      <c r="O45" s="3"/>
      <c r="P45" s="3"/>
      <c r="Q45" s="3"/>
    </row>
    <row r="46" spans="1:17" x14ac:dyDescent="0.2">
      <c r="A46" s="3"/>
      <c r="B46" s="3"/>
      <c r="C46" s="9"/>
      <c r="D46" s="3"/>
      <c r="E46" s="3"/>
      <c r="F46" s="3"/>
      <c r="G46" s="3"/>
      <c r="H46" s="3"/>
      <c r="I46" s="100"/>
      <c r="J46" s="3"/>
      <c r="K46" s="3"/>
      <c r="L46" s="3"/>
      <c r="M46" s="3"/>
      <c r="N46" s="3"/>
      <c r="O46" s="3"/>
      <c r="P46" s="3"/>
      <c r="Q46" s="3"/>
    </row>
    <row r="47" spans="1:17" x14ac:dyDescent="0.2">
      <c r="A47" s="3"/>
      <c r="B47" s="3"/>
      <c r="C47" s="9"/>
      <c r="D47" s="3"/>
      <c r="E47" s="3"/>
      <c r="F47" s="3"/>
      <c r="G47" s="3"/>
      <c r="H47" s="3"/>
      <c r="I47" s="100"/>
      <c r="J47" s="3"/>
      <c r="K47" s="3"/>
      <c r="L47" s="3"/>
      <c r="M47" s="3"/>
      <c r="N47" s="3"/>
      <c r="O47" s="3"/>
      <c r="P47" s="3"/>
      <c r="Q47" s="3"/>
    </row>
    <row r="48" spans="1:17" x14ac:dyDescent="0.2">
      <c r="A48" s="3"/>
      <c r="B48" s="3"/>
      <c r="C48" s="9"/>
      <c r="D48" s="3"/>
      <c r="E48" s="3"/>
      <c r="F48" s="3"/>
      <c r="G48" s="3"/>
      <c r="H48" s="3"/>
      <c r="I48" s="100"/>
      <c r="J48" s="3"/>
      <c r="K48" s="3"/>
      <c r="L48" s="3"/>
      <c r="M48" s="3"/>
      <c r="N48" s="3"/>
      <c r="O48" s="3"/>
      <c r="P48" s="3"/>
      <c r="Q48" s="3"/>
    </row>
    <row r="49" spans="1:17" x14ac:dyDescent="0.2">
      <c r="A49" s="3"/>
      <c r="B49" s="3"/>
      <c r="C49" s="9"/>
      <c r="D49" s="3"/>
      <c r="E49" s="3"/>
      <c r="F49" s="3"/>
      <c r="G49" s="3"/>
      <c r="H49" s="3"/>
      <c r="I49" s="100"/>
      <c r="J49" s="3"/>
      <c r="K49" s="3"/>
      <c r="L49" s="3"/>
      <c r="M49" s="3"/>
      <c r="N49" s="3"/>
      <c r="O49" s="3"/>
      <c r="P49" s="3"/>
      <c r="Q49" s="3"/>
    </row>
    <row r="50" spans="1:17" x14ac:dyDescent="0.2">
      <c r="A50" s="3"/>
      <c r="B50" s="3"/>
      <c r="C50" s="9"/>
      <c r="D50" s="3"/>
      <c r="E50" s="3"/>
      <c r="F50" s="3"/>
      <c r="G50" s="3"/>
      <c r="H50" s="3"/>
      <c r="I50" s="6"/>
      <c r="J50" s="3"/>
      <c r="K50" s="3"/>
      <c r="L50" s="3"/>
      <c r="M50" s="3"/>
      <c r="N50" s="3"/>
      <c r="O50" s="3"/>
      <c r="P50" s="3"/>
      <c r="Q50" s="3"/>
    </row>
    <row r="51" spans="1:17" ht="25.5" customHeight="1" x14ac:dyDescent="0.2">
      <c r="A51" s="115" t="s">
        <v>49</v>
      </c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</row>
    <row r="52" spans="1:17" x14ac:dyDescent="0.2">
      <c r="A52" s="3"/>
      <c r="B52" s="3"/>
      <c r="C52" s="9"/>
      <c r="D52" s="3"/>
      <c r="E52" s="3"/>
      <c r="F52" s="3"/>
      <c r="G52" s="3"/>
      <c r="H52" s="3"/>
      <c r="I52" s="6"/>
      <c r="J52" s="3"/>
      <c r="K52" s="3"/>
      <c r="L52" s="3"/>
      <c r="M52" s="3"/>
      <c r="N52" s="3"/>
      <c r="O52" s="3"/>
      <c r="P52" s="3"/>
      <c r="Q52" s="3"/>
    </row>
    <row r="53" spans="1:17" x14ac:dyDescent="0.2">
      <c r="A53" s="3"/>
      <c r="B53" s="3"/>
      <c r="C53" s="9"/>
      <c r="D53" s="3"/>
      <c r="E53" s="3"/>
      <c r="F53" s="3"/>
      <c r="G53" s="3"/>
      <c r="H53" s="3"/>
      <c r="I53" s="6"/>
      <c r="J53" s="3"/>
      <c r="K53" s="3"/>
      <c r="L53" s="3"/>
      <c r="M53" s="3"/>
      <c r="N53" s="3"/>
      <c r="O53" s="3"/>
      <c r="P53" s="3"/>
      <c r="Q53" s="3"/>
    </row>
    <row r="54" spans="1:17" x14ac:dyDescent="0.2">
      <c r="A54" s="18" t="str">
        <f>'State Aid Summary'!A17</f>
        <v>OSF</v>
      </c>
      <c r="B54" s="3"/>
      <c r="C54" s="9"/>
      <c r="D54" s="3"/>
      <c r="E54" s="3"/>
      <c r="F54" s="3"/>
      <c r="G54" s="3"/>
      <c r="H54" s="3"/>
      <c r="I54" s="6"/>
      <c r="J54" s="3"/>
      <c r="K54" s="3"/>
      <c r="L54" s="3"/>
      <c r="M54" s="3"/>
      <c r="N54" s="3"/>
      <c r="O54" s="3"/>
      <c r="P54" s="3"/>
      <c r="Q54" s="3"/>
    </row>
    <row r="55" spans="1:17" x14ac:dyDescent="0.2">
      <c r="A55" s="34">
        <f>'State Aid Summary'!A18</f>
        <v>45768</v>
      </c>
      <c r="B55" s="18"/>
      <c r="C55" s="9"/>
      <c r="D55" s="3"/>
      <c r="E55" s="3"/>
      <c r="F55" s="3"/>
      <c r="G55" s="3"/>
      <c r="H55" s="3"/>
      <c r="I55" s="6"/>
      <c r="J55" s="3"/>
      <c r="K55" s="3"/>
      <c r="L55" s="3"/>
      <c r="M55" s="3"/>
      <c r="N55" s="3"/>
      <c r="O55" s="3"/>
      <c r="P55" s="3"/>
      <c r="Q55" s="3"/>
    </row>
    <row r="56" spans="1:17" x14ac:dyDescent="0.2">
      <c r="A56" s="34" t="str">
        <f>'State Aid Summary'!A19</f>
        <v>MCVC26 Comps</v>
      </c>
      <c r="B56" s="35"/>
      <c r="C56" s="9"/>
      <c r="D56" s="3"/>
      <c r="E56" s="3"/>
      <c r="F56" s="3"/>
      <c r="G56" s="3"/>
      <c r="H56" s="3"/>
      <c r="I56" s="6"/>
      <c r="J56" s="3"/>
      <c r="K56" s="3"/>
      <c r="L56" s="3"/>
      <c r="M56" s="3"/>
      <c r="N56" s="3"/>
      <c r="O56" s="3"/>
      <c r="P56" s="3"/>
      <c r="Q56" s="3"/>
    </row>
  </sheetData>
  <mergeCells count="1">
    <mergeCell ref="A51:Q51"/>
  </mergeCells>
  <phoneticPr fontId="0" type="noConversion"/>
  <pageMargins left="0.8" right="0.5" top="0.25" bottom="0.25" header="0.5" footer="0.5"/>
  <pageSetup scale="62" orientation="portrait" r:id="rId1"/>
  <headerFooter alignWithMargins="0">
    <oddFooter>&amp;C&amp;11-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367A-E43F-4C09-BF13-949B3D8388C4}">
  <sheetPr transitionEvaluation="1">
    <pageSetUpPr fitToPage="1"/>
  </sheetPr>
  <dimension ref="A1:U58"/>
  <sheetViews>
    <sheetView defaultGridColor="0" view="pageBreakPreview" colorId="22" zoomScale="75" zoomScaleNormal="87" workbookViewId="0">
      <selection activeCell="P35" sqref="P35"/>
    </sheetView>
  </sheetViews>
  <sheetFormatPr defaultColWidth="9.77734375" defaultRowHeight="12.75" x14ac:dyDescent="0.2"/>
  <cols>
    <col min="1" max="1" width="8.77734375" style="4" customWidth="1"/>
    <col min="2" max="2" width="18.77734375" style="4" customWidth="1"/>
    <col min="3" max="3" width="4.77734375" style="23" customWidth="1"/>
    <col min="4" max="4" width="6.109375" style="4" customWidth="1"/>
    <col min="5" max="8" width="6.77734375" style="4" customWidth="1"/>
    <col min="9" max="9" width="9.6640625" style="8" customWidth="1"/>
    <col min="10" max="10" width="2.77734375" style="4" customWidth="1"/>
    <col min="11" max="11" width="8.77734375" style="4" customWidth="1"/>
    <col min="12" max="12" width="2.77734375" style="4" customWidth="1"/>
    <col min="13" max="13" width="8.77734375" style="4" customWidth="1"/>
    <col min="14" max="14" width="2.77734375" style="4" customWidth="1"/>
    <col min="15" max="15" width="8.77734375" style="4" customWidth="1"/>
    <col min="16" max="16" width="2.77734375" style="4" customWidth="1"/>
    <col min="17" max="17" width="10.77734375" style="4" customWidth="1"/>
    <col min="18" max="18" width="2.77734375" style="4" customWidth="1"/>
    <col min="19" max="19" width="9.77734375" style="4"/>
    <col min="20" max="20" width="16.77734375" style="4" customWidth="1"/>
    <col min="21" max="21" width="9.77734375" style="4"/>
    <col min="22" max="22" width="10.77734375" style="4" customWidth="1"/>
    <col min="23" max="27" width="9.77734375" style="4"/>
    <col min="28" max="28" width="4.77734375" style="4" customWidth="1"/>
    <col min="29" max="33" width="9.77734375" style="4"/>
    <col min="34" max="34" width="6.77734375" style="4" customWidth="1"/>
    <col min="35" max="37" width="4.77734375" style="4" customWidth="1"/>
    <col min="38" max="16384" width="9.77734375" style="4"/>
  </cols>
  <sheetData>
    <row r="1" spans="1:20" x14ac:dyDescent="0.2">
      <c r="A1" s="1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0" x14ac:dyDescent="0.2">
      <c r="A2" s="1" t="str">
        <f>'State Aid Summary'!A2</f>
        <v>Public School Support Program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0" x14ac:dyDescent="0.2">
      <c r="A3" s="1" t="str">
        <f>'State Aid Summary'!A3</f>
        <v>Final Computations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0" x14ac:dyDescent="0.2">
      <c r="A4" s="1" t="str">
        <f>'State Aid Summary'!A4</f>
        <v>For the 2025-26 year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24.95" customHeight="1" x14ac:dyDescent="0.2">
      <c r="A5" s="3"/>
      <c r="B5" s="3"/>
      <c r="C5" s="9"/>
      <c r="D5" s="3"/>
      <c r="E5" s="3"/>
      <c r="F5" s="3"/>
      <c r="G5" s="3"/>
      <c r="H5" s="3"/>
      <c r="I5" s="6"/>
      <c r="J5" s="3"/>
      <c r="K5" s="3"/>
      <c r="L5" s="3"/>
      <c r="M5" s="3"/>
      <c r="N5" s="3"/>
      <c r="O5" s="9" t="s">
        <v>67</v>
      </c>
      <c r="P5" s="3"/>
      <c r="Q5" s="3"/>
    </row>
    <row r="6" spans="1:20" ht="12.95" customHeight="1" x14ac:dyDescent="0.2">
      <c r="A6" s="63" t="s">
        <v>55</v>
      </c>
      <c r="C6" s="9"/>
      <c r="D6" s="3"/>
      <c r="E6" s="3"/>
      <c r="F6" s="3"/>
      <c r="G6" s="3"/>
      <c r="H6" s="3"/>
      <c r="I6" s="6"/>
      <c r="J6" s="3"/>
      <c r="L6" s="3"/>
      <c r="M6" s="81"/>
      <c r="N6" s="3"/>
      <c r="O6" s="9" t="s">
        <v>68</v>
      </c>
      <c r="P6" s="3"/>
      <c r="Q6" s="81"/>
      <c r="T6" s="9" t="s">
        <v>29</v>
      </c>
    </row>
    <row r="7" spans="1:20" ht="12" customHeight="1" x14ac:dyDescent="0.2">
      <c r="A7" s="3"/>
      <c r="B7" s="3"/>
      <c r="C7" s="9"/>
      <c r="D7" s="3"/>
      <c r="E7" s="3"/>
      <c r="F7" s="3"/>
      <c r="G7" s="3"/>
      <c r="H7" s="3"/>
      <c r="I7" s="9" t="s">
        <v>21</v>
      </c>
      <c r="J7" s="3"/>
      <c r="K7" s="81" t="s">
        <v>20</v>
      </c>
      <c r="L7" s="3"/>
      <c r="M7" s="81" t="s">
        <v>20</v>
      </c>
      <c r="N7" s="3"/>
      <c r="O7" s="9" t="s">
        <v>69</v>
      </c>
      <c r="P7" s="3"/>
      <c r="Q7" s="81"/>
      <c r="T7" s="9" t="s">
        <v>30</v>
      </c>
    </row>
    <row r="8" spans="1:20" ht="12" customHeight="1" x14ac:dyDescent="0.2">
      <c r="A8" s="10"/>
      <c r="B8" s="3"/>
      <c r="C8" s="9"/>
      <c r="D8" s="10"/>
      <c r="E8" s="3"/>
      <c r="F8" s="3"/>
      <c r="G8" s="3"/>
      <c r="H8" s="3"/>
      <c r="I8" s="81" t="s">
        <v>64</v>
      </c>
      <c r="J8" s="12"/>
      <c r="K8" s="81" t="s">
        <v>31</v>
      </c>
      <c r="L8" s="3"/>
      <c r="M8" s="81" t="s">
        <v>22</v>
      </c>
      <c r="N8" s="3"/>
      <c r="O8" s="9" t="s">
        <v>32</v>
      </c>
      <c r="P8" s="3"/>
      <c r="Q8" s="81" t="s">
        <v>4</v>
      </c>
      <c r="T8" s="9" t="s">
        <v>45</v>
      </c>
    </row>
    <row r="9" spans="1:20" ht="12" customHeight="1" thickBot="1" x14ac:dyDescent="0.25">
      <c r="A9" s="44"/>
      <c r="B9" s="45"/>
      <c r="C9" s="38"/>
      <c r="D9" s="44"/>
      <c r="E9" s="44"/>
      <c r="F9" s="44"/>
      <c r="G9" s="44"/>
      <c r="H9" s="44"/>
      <c r="I9" s="82" t="s">
        <v>63</v>
      </c>
      <c r="J9" s="91"/>
      <c r="K9" s="82" t="s">
        <v>19</v>
      </c>
      <c r="L9" s="48"/>
      <c r="M9" s="82" t="s">
        <v>34</v>
      </c>
      <c r="N9" s="48"/>
      <c r="O9" s="38" t="s">
        <v>35</v>
      </c>
      <c r="P9" s="48"/>
      <c r="Q9" s="82" t="s">
        <v>9</v>
      </c>
      <c r="R9" s="53"/>
      <c r="T9" s="9" t="s">
        <v>46</v>
      </c>
    </row>
    <row r="10" spans="1:20" x14ac:dyDescent="0.2">
      <c r="A10" s="17" t="s">
        <v>23</v>
      </c>
      <c r="B10" s="3" t="s">
        <v>61</v>
      </c>
      <c r="C10" s="9"/>
      <c r="D10" s="3"/>
      <c r="E10" s="3"/>
      <c r="F10" s="3"/>
      <c r="G10" s="3"/>
      <c r="H10" s="3"/>
      <c r="I10" s="101"/>
      <c r="J10" s="3"/>
      <c r="K10" s="97">
        <v>423031</v>
      </c>
      <c r="L10" s="97"/>
      <c r="M10" s="97">
        <f>38770</f>
        <v>38770</v>
      </c>
      <c r="N10" s="97"/>
      <c r="O10" s="97" t="e">
        <f>'State Aid Summary'!#REF!+'State Aid Summary'!#REF!</f>
        <v>#REF!</v>
      </c>
      <c r="P10" s="97"/>
      <c r="Q10" s="97" t="e">
        <f>SUM(K10:O10)</f>
        <v>#REF!</v>
      </c>
    </row>
    <row r="11" spans="1:20" ht="6" customHeight="1" x14ac:dyDescent="0.2">
      <c r="A11" s="3"/>
      <c r="B11" s="3"/>
      <c r="C11" s="9"/>
      <c r="D11" s="3"/>
      <c r="E11" s="3"/>
      <c r="F11" s="3"/>
      <c r="G11" s="3"/>
      <c r="H11" s="3"/>
      <c r="I11" s="102" t="s">
        <v>24</v>
      </c>
      <c r="J11" s="12"/>
      <c r="K11" s="20"/>
      <c r="L11" s="3"/>
      <c r="M11" s="20"/>
      <c r="N11" s="3"/>
      <c r="O11" s="20"/>
      <c r="P11" s="3"/>
      <c r="Q11" s="20" t="s">
        <v>27</v>
      </c>
      <c r="T11" s="43"/>
    </row>
    <row r="12" spans="1:20" ht="13.5" thickBot="1" x14ac:dyDescent="0.25">
      <c r="A12" s="3"/>
      <c r="B12" s="18" t="s">
        <v>37</v>
      </c>
      <c r="C12" s="9"/>
      <c r="D12" s="3"/>
      <c r="E12" s="3"/>
      <c r="F12" s="3"/>
      <c r="G12" s="3"/>
      <c r="H12" s="3"/>
      <c r="I12" s="101" t="e">
        <f>11+'State Aid Summary'!#REF!</f>
        <v>#REF!</v>
      </c>
      <c r="J12" s="3"/>
      <c r="K12" s="92">
        <f>SUM(K10:K10)</f>
        <v>423031</v>
      </c>
      <c r="L12" s="3"/>
      <c r="M12" s="92">
        <f>SUM(M10:M10)</f>
        <v>38770</v>
      </c>
      <c r="N12" s="3"/>
      <c r="O12" s="92" t="e">
        <f>SUM(O10:O10)</f>
        <v>#REF!</v>
      </c>
      <c r="P12" s="3"/>
      <c r="Q12" s="92" t="e">
        <f>SUM(Q10:Q10)</f>
        <v>#REF!</v>
      </c>
      <c r="T12" s="57"/>
    </row>
    <row r="13" spans="1:20" ht="13.5" thickTop="1" x14ac:dyDescent="0.2">
      <c r="A13" s="3"/>
      <c r="B13" s="18"/>
      <c r="C13" s="9"/>
      <c r="D13" s="3"/>
      <c r="E13" s="3"/>
      <c r="F13" s="3"/>
      <c r="G13" s="3"/>
      <c r="H13" s="3"/>
      <c r="I13" s="101"/>
      <c r="J13" s="3"/>
      <c r="K13" s="93"/>
      <c r="L13" s="3"/>
      <c r="M13" s="93"/>
      <c r="N13" s="3"/>
      <c r="O13" s="93"/>
      <c r="P13" s="3"/>
      <c r="Q13" s="93"/>
      <c r="T13" s="58"/>
    </row>
    <row r="14" spans="1:20" x14ac:dyDescent="0.2">
      <c r="A14" s="3"/>
      <c r="B14" s="18"/>
      <c r="C14" s="9"/>
      <c r="D14" s="3"/>
      <c r="E14" s="3"/>
      <c r="F14" s="3"/>
      <c r="G14" s="3"/>
      <c r="H14" s="3"/>
      <c r="I14" s="101"/>
      <c r="J14" s="3"/>
      <c r="K14" s="93"/>
      <c r="L14" s="3"/>
      <c r="M14" s="93"/>
      <c r="N14" s="3"/>
      <c r="O14" s="93"/>
      <c r="P14" s="3"/>
      <c r="Q14" s="93"/>
      <c r="T14" s="58"/>
    </row>
    <row r="15" spans="1:20" ht="19.899999999999999" customHeight="1" x14ac:dyDescent="0.2">
      <c r="A15" s="3"/>
      <c r="B15" s="3"/>
      <c r="C15" s="9"/>
      <c r="D15" s="3"/>
      <c r="E15" s="3"/>
      <c r="F15" s="3"/>
      <c r="G15" s="3"/>
      <c r="H15" s="3"/>
      <c r="I15" s="101"/>
      <c r="J15" s="3"/>
      <c r="K15" s="12" t="s">
        <v>25</v>
      </c>
      <c r="L15" s="3"/>
      <c r="M15" s="12" t="s">
        <v>26</v>
      </c>
      <c r="N15" s="3"/>
      <c r="O15" s="12" t="s">
        <v>27</v>
      </c>
      <c r="P15" s="3"/>
      <c r="Q15" s="12" t="s">
        <v>27</v>
      </c>
    </row>
    <row r="16" spans="1:20" ht="12.95" customHeight="1" x14ac:dyDescent="0.2">
      <c r="A16" s="7" t="s">
        <v>38</v>
      </c>
      <c r="B16" s="3"/>
      <c r="C16" s="9"/>
      <c r="D16" s="3"/>
      <c r="E16" s="3"/>
      <c r="F16" s="3"/>
      <c r="G16" s="3"/>
      <c r="H16" s="3"/>
      <c r="I16" s="101"/>
      <c r="J16" s="3"/>
      <c r="K16" s="81"/>
      <c r="L16" s="3"/>
      <c r="M16" s="81"/>
      <c r="N16" s="3"/>
      <c r="O16" s="23"/>
      <c r="P16" s="3"/>
    </row>
    <row r="17" spans="1:21" ht="12" customHeight="1" x14ac:dyDescent="0.2">
      <c r="C17" s="9"/>
      <c r="D17" s="3"/>
      <c r="E17" s="3"/>
      <c r="F17" s="3"/>
      <c r="G17" s="3"/>
      <c r="H17" s="3"/>
      <c r="I17" s="101"/>
      <c r="J17" s="3"/>
      <c r="L17" s="3"/>
      <c r="M17" s="81"/>
      <c r="N17" s="9"/>
      <c r="O17" s="9"/>
      <c r="P17" s="9"/>
      <c r="Q17" s="81"/>
      <c r="T17" s="9" t="s">
        <v>29</v>
      </c>
    </row>
    <row r="18" spans="1:21" ht="12" customHeight="1" x14ac:dyDescent="0.2">
      <c r="A18" s="3"/>
      <c r="B18" s="3"/>
      <c r="C18" s="9"/>
      <c r="D18" s="3"/>
      <c r="E18" s="3"/>
      <c r="F18" s="3"/>
      <c r="G18" s="3"/>
      <c r="H18" s="3"/>
      <c r="I18" s="103" t="s">
        <v>21</v>
      </c>
      <c r="J18" s="3"/>
      <c r="K18" s="81" t="s">
        <v>20</v>
      </c>
      <c r="L18" s="3"/>
      <c r="M18" s="81" t="s">
        <v>20</v>
      </c>
      <c r="N18" s="3"/>
      <c r="O18" s="9"/>
      <c r="P18" s="3"/>
      <c r="Q18" s="81"/>
      <c r="T18" s="9" t="s">
        <v>30</v>
      </c>
    </row>
    <row r="19" spans="1:21" ht="12" customHeight="1" x14ac:dyDescent="0.2">
      <c r="A19" s="10"/>
      <c r="B19" s="3"/>
      <c r="C19" s="10"/>
      <c r="D19" s="10"/>
      <c r="E19" s="10"/>
      <c r="F19" s="10"/>
      <c r="G19" s="10"/>
      <c r="H19" s="10"/>
      <c r="I19" s="104" t="s">
        <v>62</v>
      </c>
      <c r="J19" s="12"/>
      <c r="K19" s="81" t="s">
        <v>31</v>
      </c>
      <c r="L19" s="3"/>
      <c r="M19" s="81" t="s">
        <v>22</v>
      </c>
      <c r="N19" s="3"/>
      <c r="O19" s="9"/>
      <c r="P19" s="3"/>
      <c r="Q19" s="81" t="s">
        <v>4</v>
      </c>
      <c r="T19" s="9" t="s">
        <v>45</v>
      </c>
    </row>
    <row r="20" spans="1:21" ht="12" customHeight="1" x14ac:dyDescent="0.2">
      <c r="A20" s="13"/>
      <c r="B20" s="14"/>
      <c r="C20" s="13"/>
      <c r="D20" s="13"/>
      <c r="E20" s="13"/>
      <c r="F20" s="13"/>
      <c r="G20" s="13"/>
      <c r="H20" s="13"/>
      <c r="I20" s="105" t="s">
        <v>63</v>
      </c>
      <c r="J20" s="94"/>
      <c r="K20" s="95" t="s">
        <v>19</v>
      </c>
      <c r="L20" s="108"/>
      <c r="M20" s="95" t="s">
        <v>34</v>
      </c>
      <c r="N20" s="108"/>
      <c r="O20" s="9"/>
      <c r="P20" s="108"/>
      <c r="Q20" s="95" t="s">
        <v>9</v>
      </c>
      <c r="T20" s="9" t="s">
        <v>46</v>
      </c>
    </row>
    <row r="21" spans="1:21" ht="12" customHeight="1" x14ac:dyDescent="0.2">
      <c r="A21" s="10"/>
      <c r="B21" s="18" t="s">
        <v>61</v>
      </c>
      <c r="C21" s="10"/>
      <c r="D21" s="10"/>
      <c r="E21" s="10"/>
      <c r="F21" s="10"/>
      <c r="G21" s="10"/>
      <c r="H21" s="10"/>
      <c r="I21" s="104"/>
      <c r="J21" s="12"/>
      <c r="K21" s="12">
        <v>70291</v>
      </c>
      <c r="L21" s="3"/>
      <c r="M21" s="12">
        <v>5412</v>
      </c>
      <c r="N21" s="3"/>
      <c r="O21" s="3"/>
      <c r="P21" s="3"/>
      <c r="Q21" s="12">
        <f>SUM(K21:O21)</f>
        <v>75703</v>
      </c>
      <c r="T21" s="9"/>
    </row>
    <row r="22" spans="1:21" ht="6" customHeight="1" x14ac:dyDescent="0.2">
      <c r="A22" s="3"/>
      <c r="B22" s="3"/>
      <c r="C22" s="9"/>
      <c r="D22" s="3"/>
      <c r="E22" s="3"/>
      <c r="F22" s="3"/>
      <c r="G22" s="3"/>
      <c r="H22" s="3"/>
      <c r="I22" s="101"/>
      <c r="J22" s="3"/>
      <c r="K22" s="20"/>
      <c r="L22" s="3"/>
      <c r="M22" s="20"/>
      <c r="N22" s="3"/>
      <c r="O22" s="12"/>
      <c r="P22" s="3"/>
      <c r="Q22" s="20" t="s">
        <v>27</v>
      </c>
      <c r="T22" s="20"/>
    </row>
    <row r="23" spans="1:21" x14ac:dyDescent="0.2">
      <c r="A23" s="3"/>
      <c r="B23" s="18" t="s">
        <v>39</v>
      </c>
      <c r="C23" s="9"/>
      <c r="D23" s="3"/>
      <c r="E23" s="3"/>
      <c r="F23" s="3"/>
      <c r="G23" s="3"/>
      <c r="H23" s="3"/>
      <c r="I23" s="101">
        <v>3.3</v>
      </c>
      <c r="J23" s="3"/>
      <c r="K23" s="92">
        <f>SUM(K21:K21)</f>
        <v>70291</v>
      </c>
      <c r="L23" s="26"/>
      <c r="M23" s="92">
        <f>SUM(M21:M21)</f>
        <v>5412</v>
      </c>
      <c r="N23" s="26"/>
      <c r="O23" s="93"/>
      <c r="P23" s="26"/>
      <c r="Q23" s="92">
        <f>SUM(Q21:Q21)</f>
        <v>75703</v>
      </c>
      <c r="T23" s="58"/>
    </row>
    <row r="24" spans="1:21" ht="19.899999999999999" customHeight="1" x14ac:dyDescent="0.2">
      <c r="A24" s="3"/>
      <c r="B24" s="3"/>
      <c r="C24" s="9"/>
      <c r="D24" s="3"/>
      <c r="E24" s="3"/>
      <c r="F24" s="3"/>
      <c r="G24" s="3"/>
      <c r="H24" s="3"/>
      <c r="I24" s="101"/>
      <c r="J24" s="3"/>
      <c r="K24" s="12" t="s">
        <v>25</v>
      </c>
      <c r="L24" s="3"/>
      <c r="M24" s="12" t="s">
        <v>26</v>
      </c>
      <c r="N24" s="3"/>
      <c r="O24" s="12"/>
      <c r="P24" s="3"/>
      <c r="Q24" s="12" t="s">
        <v>27</v>
      </c>
      <c r="T24" s="20"/>
    </row>
    <row r="25" spans="1:21" x14ac:dyDescent="0.2">
      <c r="A25" s="63" t="s">
        <v>56</v>
      </c>
      <c r="B25" s="18"/>
      <c r="C25" s="9"/>
      <c r="D25" s="3"/>
      <c r="E25" s="3"/>
      <c r="F25" s="3"/>
      <c r="G25" s="3"/>
      <c r="H25" s="3"/>
      <c r="I25" s="101"/>
      <c r="J25" s="3"/>
      <c r="K25" s="93"/>
      <c r="L25" s="26"/>
      <c r="M25" s="93"/>
      <c r="N25" s="26"/>
      <c r="O25" s="93"/>
      <c r="P25" s="26"/>
      <c r="Q25" s="93" t="e">
        <f>Q23+Q12</f>
        <v>#REF!</v>
      </c>
      <c r="T25" s="56"/>
      <c r="U25" s="3" t="s">
        <v>60</v>
      </c>
    </row>
    <row r="26" spans="1:21" x14ac:dyDescent="0.2">
      <c r="A26" s="3"/>
      <c r="B26" s="3"/>
      <c r="C26" s="9"/>
      <c r="D26" s="3"/>
      <c r="E26" s="3"/>
      <c r="F26" s="3"/>
      <c r="G26" s="3"/>
      <c r="H26" s="3"/>
      <c r="I26" s="101"/>
      <c r="J26" s="3"/>
      <c r="K26" s="12" t="s">
        <v>25</v>
      </c>
      <c r="L26" s="3"/>
      <c r="M26" s="12" t="s">
        <v>26</v>
      </c>
      <c r="N26" s="3"/>
      <c r="O26" s="12" t="s">
        <v>27</v>
      </c>
      <c r="P26" s="3"/>
      <c r="Q26" s="12" t="s">
        <v>27</v>
      </c>
    </row>
    <row r="27" spans="1:21" x14ac:dyDescent="0.2">
      <c r="A27" s="27" t="s">
        <v>79</v>
      </c>
      <c r="B27" s="3"/>
      <c r="C27" s="9"/>
      <c r="D27" s="28"/>
      <c r="E27" s="3"/>
      <c r="F27" s="3"/>
      <c r="G27" s="3"/>
      <c r="H27" s="3"/>
      <c r="I27" s="101"/>
      <c r="J27" s="3"/>
      <c r="K27" s="3"/>
      <c r="L27" s="3"/>
      <c r="M27" s="3"/>
      <c r="N27" s="3"/>
      <c r="O27" s="3"/>
      <c r="P27" s="3"/>
      <c r="Q27" s="29" t="e">
        <f>ROUND(Q25*'J. Rumsey'!R29,0)</f>
        <v>#REF!</v>
      </c>
    </row>
    <row r="28" spans="1:21" x14ac:dyDescent="0.2">
      <c r="A28" s="31"/>
      <c r="C28" s="9"/>
      <c r="D28" s="3"/>
      <c r="E28" s="3"/>
      <c r="F28" s="3"/>
      <c r="G28" s="3"/>
      <c r="H28" s="3"/>
      <c r="I28" s="101"/>
      <c r="J28" s="3"/>
      <c r="K28" s="3"/>
      <c r="L28" s="3"/>
      <c r="M28" s="3"/>
      <c r="N28" s="3"/>
      <c r="O28" s="3"/>
      <c r="P28" s="3"/>
      <c r="Q28" s="3"/>
    </row>
    <row r="29" spans="1:21" x14ac:dyDescent="0.2">
      <c r="A29" s="27" t="s">
        <v>40</v>
      </c>
      <c r="C29" s="9"/>
      <c r="D29" s="3"/>
      <c r="E29" s="3"/>
      <c r="F29" s="3"/>
      <c r="G29" s="3"/>
      <c r="H29" s="3"/>
      <c r="I29" s="101"/>
      <c r="J29" s="3"/>
      <c r="K29" s="3"/>
      <c r="L29" s="3"/>
      <c r="M29" s="3"/>
      <c r="N29" s="3"/>
      <c r="O29" s="3"/>
      <c r="P29" s="3"/>
      <c r="Q29" s="3"/>
    </row>
    <row r="30" spans="1:21" x14ac:dyDescent="0.2">
      <c r="A30" s="18"/>
      <c r="B30" s="77" t="s">
        <v>59</v>
      </c>
      <c r="C30" s="59"/>
      <c r="D30" s="33"/>
      <c r="E30" s="3"/>
      <c r="F30" s="3"/>
      <c r="G30" s="3"/>
      <c r="H30" s="3"/>
      <c r="I30" s="101"/>
      <c r="J30" s="3"/>
      <c r="K30" s="3"/>
      <c r="L30" s="3"/>
      <c r="M30" s="3"/>
      <c r="N30" s="3"/>
      <c r="O30" s="3"/>
      <c r="P30" s="3"/>
      <c r="Q30" s="29" t="e">
        <f>ROUND(Q25*0.125,0)</f>
        <v>#REF!</v>
      </c>
    </row>
    <row r="31" spans="1:21" x14ac:dyDescent="0.2">
      <c r="A31" s="18"/>
      <c r="B31" s="3" t="s">
        <v>58</v>
      </c>
      <c r="D31" s="33"/>
      <c r="E31" s="3"/>
      <c r="F31" s="3"/>
      <c r="G31" s="3"/>
      <c r="H31" s="3"/>
      <c r="I31" s="101"/>
      <c r="J31" s="3"/>
      <c r="K31" s="3"/>
      <c r="L31" s="3"/>
      <c r="M31" s="3"/>
      <c r="N31" s="3"/>
      <c r="O31" s="3"/>
      <c r="P31" s="3"/>
      <c r="Q31" s="109" t="e">
        <f>S31*200</f>
        <v>#REF!</v>
      </c>
      <c r="S31" s="4" t="e">
        <f>'State Aid Summary'!#REF!+'State Aid Summary'!#REF!</f>
        <v>#REF!</v>
      </c>
    </row>
    <row r="32" spans="1:21" x14ac:dyDescent="0.2">
      <c r="A32" s="3"/>
      <c r="B32" s="3"/>
      <c r="C32" s="9"/>
      <c r="D32" s="3"/>
      <c r="E32" s="3"/>
      <c r="F32" s="3"/>
      <c r="G32" s="3"/>
      <c r="H32" s="3"/>
      <c r="I32" s="101"/>
      <c r="J32" s="3"/>
      <c r="K32" s="3"/>
      <c r="L32" s="3"/>
      <c r="M32" s="3"/>
      <c r="N32" s="3"/>
      <c r="O32" s="3"/>
      <c r="P32" s="3"/>
      <c r="Q32" s="3"/>
    </row>
    <row r="33" spans="1:17" ht="13.5" thickBot="1" x14ac:dyDescent="0.25">
      <c r="A33" s="27" t="s">
        <v>41</v>
      </c>
      <c r="B33" s="3"/>
      <c r="C33" s="9"/>
      <c r="D33" s="3"/>
      <c r="E33" s="3"/>
      <c r="F33" s="3"/>
      <c r="G33" s="3"/>
      <c r="H33" s="3"/>
      <c r="I33" s="101"/>
      <c r="J33" s="3"/>
      <c r="K33" s="3"/>
      <c r="L33" s="3"/>
      <c r="M33" s="3"/>
      <c r="N33" s="3"/>
      <c r="O33" s="3"/>
      <c r="P33" s="3"/>
      <c r="Q33" s="110" t="e">
        <f>ROUND((SUM(Q25:Q31)),0)</f>
        <v>#REF!</v>
      </c>
    </row>
    <row r="34" spans="1:17" ht="19.899999999999999" customHeight="1" thickTop="1" x14ac:dyDescent="0.2">
      <c r="I34" s="106"/>
    </row>
    <row r="35" spans="1:17" ht="19.899999999999999" customHeight="1" x14ac:dyDescent="0.2">
      <c r="I35" s="106"/>
    </row>
    <row r="36" spans="1:17" x14ac:dyDescent="0.2">
      <c r="I36" s="106"/>
    </row>
    <row r="37" spans="1:17" ht="19.899999999999999" customHeight="1" x14ac:dyDescent="0.2">
      <c r="I37" s="106"/>
    </row>
    <row r="38" spans="1:17" x14ac:dyDescent="0.2">
      <c r="I38" s="106"/>
    </row>
    <row r="39" spans="1:17" x14ac:dyDescent="0.2">
      <c r="I39" s="106"/>
    </row>
    <row r="40" spans="1:17" x14ac:dyDescent="0.2">
      <c r="I40" s="106"/>
    </row>
    <row r="41" spans="1:17" x14ac:dyDescent="0.2">
      <c r="I41" s="106"/>
    </row>
    <row r="42" spans="1:17" x14ac:dyDescent="0.2">
      <c r="A42" s="3"/>
      <c r="B42" s="3"/>
      <c r="C42" s="9"/>
      <c r="D42" s="3"/>
      <c r="E42" s="3"/>
      <c r="F42" s="3"/>
      <c r="G42" s="3"/>
      <c r="H42" s="3"/>
      <c r="I42" s="101"/>
      <c r="J42" s="3"/>
      <c r="K42" s="3"/>
      <c r="L42" s="3"/>
      <c r="M42" s="3"/>
      <c r="N42" s="3"/>
      <c r="O42" s="3"/>
      <c r="P42" s="3"/>
      <c r="Q42" s="3"/>
    </row>
    <row r="43" spans="1:17" x14ac:dyDescent="0.2">
      <c r="A43" s="3"/>
      <c r="B43" s="3"/>
      <c r="C43" s="9"/>
      <c r="D43" s="3"/>
      <c r="E43" s="3"/>
      <c r="F43" s="3"/>
      <c r="G43" s="3"/>
      <c r="H43" s="3"/>
      <c r="I43" s="101"/>
      <c r="J43" s="3"/>
      <c r="K43" s="3"/>
      <c r="L43" s="3"/>
      <c r="M43" s="3"/>
      <c r="N43" s="3"/>
      <c r="O43" s="3"/>
      <c r="P43" s="3"/>
      <c r="Q43" s="3"/>
    </row>
    <row r="44" spans="1:17" x14ac:dyDescent="0.2">
      <c r="A44" s="3"/>
      <c r="B44" s="3"/>
      <c r="C44" s="9"/>
      <c r="D44" s="3"/>
      <c r="E44" s="3"/>
      <c r="F44" s="3"/>
      <c r="G44" s="3"/>
      <c r="H44" s="3"/>
      <c r="I44" s="101"/>
      <c r="J44" s="3"/>
      <c r="K44" s="3"/>
      <c r="L44" s="3"/>
      <c r="M44" s="3"/>
      <c r="N44" s="3"/>
      <c r="O44" s="3"/>
      <c r="P44" s="3"/>
      <c r="Q44" s="3"/>
    </row>
    <row r="45" spans="1:17" x14ac:dyDescent="0.2">
      <c r="A45" s="3"/>
      <c r="B45" s="3"/>
      <c r="C45" s="9"/>
      <c r="D45" s="3"/>
      <c r="E45" s="3"/>
      <c r="F45" s="3"/>
      <c r="G45" s="3"/>
      <c r="H45" s="3"/>
      <c r="I45" s="101"/>
      <c r="J45" s="3"/>
      <c r="K45" s="3"/>
      <c r="L45" s="3"/>
      <c r="M45" s="3"/>
      <c r="N45" s="3"/>
      <c r="O45" s="3"/>
      <c r="P45" s="3"/>
      <c r="Q45" s="3"/>
    </row>
    <row r="46" spans="1:17" x14ac:dyDescent="0.2">
      <c r="A46" s="3"/>
      <c r="B46" s="3"/>
      <c r="C46" s="9"/>
      <c r="D46" s="3"/>
      <c r="E46" s="3"/>
      <c r="F46" s="3"/>
      <c r="G46" s="3"/>
      <c r="H46" s="3"/>
      <c r="I46" s="101"/>
      <c r="J46" s="3"/>
      <c r="K46" s="3"/>
      <c r="L46" s="3"/>
      <c r="M46" s="3"/>
      <c r="N46" s="3"/>
      <c r="O46" s="3"/>
      <c r="P46" s="3"/>
      <c r="Q46" s="3"/>
    </row>
    <row r="47" spans="1:17" x14ac:dyDescent="0.2">
      <c r="A47" s="3"/>
      <c r="B47" s="3"/>
      <c r="C47" s="9"/>
      <c r="D47" s="3"/>
      <c r="E47" s="3"/>
      <c r="F47" s="3"/>
      <c r="G47" s="3"/>
      <c r="H47" s="3"/>
      <c r="I47" s="6"/>
      <c r="J47" s="3"/>
      <c r="K47" s="3"/>
      <c r="L47" s="3"/>
      <c r="M47" s="3"/>
      <c r="N47" s="3"/>
      <c r="O47" s="3"/>
      <c r="P47" s="3"/>
      <c r="Q47" s="3"/>
    </row>
    <row r="48" spans="1:17" x14ac:dyDescent="0.2">
      <c r="A48" s="3"/>
      <c r="B48" s="3"/>
      <c r="C48" s="9"/>
      <c r="D48" s="3"/>
      <c r="E48" s="3"/>
      <c r="F48" s="3"/>
      <c r="G48" s="3"/>
      <c r="H48" s="3"/>
      <c r="I48" s="6"/>
      <c r="J48" s="3"/>
      <c r="K48" s="3"/>
      <c r="L48" s="3"/>
      <c r="M48" s="3"/>
      <c r="N48" s="3"/>
      <c r="O48" s="3"/>
      <c r="P48" s="3"/>
      <c r="Q48" s="3"/>
    </row>
    <row r="49" spans="1:17" x14ac:dyDescent="0.2">
      <c r="A49" s="3"/>
      <c r="B49" s="3"/>
      <c r="C49" s="9"/>
      <c r="D49" s="3"/>
      <c r="E49" s="3"/>
      <c r="F49" s="3"/>
      <c r="G49" s="3"/>
      <c r="H49" s="3"/>
      <c r="I49" s="6"/>
      <c r="J49" s="3"/>
      <c r="K49" s="3"/>
      <c r="L49" s="3"/>
      <c r="M49" s="3"/>
      <c r="N49" s="3"/>
      <c r="O49" s="3"/>
      <c r="P49" s="3"/>
      <c r="Q49" s="3"/>
    </row>
    <row r="50" spans="1:17" x14ac:dyDescent="0.2">
      <c r="A50" s="3"/>
      <c r="B50" s="3"/>
      <c r="C50" s="9"/>
      <c r="D50" s="3"/>
      <c r="E50" s="3"/>
      <c r="F50" s="3"/>
      <c r="G50" s="3"/>
      <c r="H50" s="3"/>
      <c r="I50" s="6"/>
      <c r="J50" s="3"/>
      <c r="K50" s="3"/>
      <c r="L50" s="3"/>
      <c r="M50" s="3"/>
      <c r="N50" s="3"/>
      <c r="O50" s="3"/>
      <c r="P50" s="3"/>
      <c r="Q50" s="3"/>
    </row>
    <row r="51" spans="1:17" x14ac:dyDescent="0.2">
      <c r="A51" s="3"/>
      <c r="B51" s="3"/>
      <c r="C51" s="9"/>
      <c r="D51" s="3"/>
      <c r="E51" s="3"/>
      <c r="F51" s="3"/>
      <c r="G51" s="3"/>
      <c r="H51" s="3"/>
      <c r="I51" s="6"/>
      <c r="J51" s="3"/>
      <c r="K51" s="3"/>
      <c r="L51" s="3"/>
      <c r="M51" s="3"/>
      <c r="N51" s="3"/>
      <c r="O51" s="3"/>
      <c r="P51" s="3"/>
      <c r="Q51" s="3"/>
    </row>
    <row r="52" spans="1:17" x14ac:dyDescent="0.2">
      <c r="A52" s="3"/>
      <c r="B52" s="3"/>
      <c r="C52" s="9"/>
      <c r="D52" s="3"/>
      <c r="E52" s="3"/>
      <c r="F52" s="3"/>
      <c r="G52" s="3"/>
      <c r="H52" s="3"/>
      <c r="I52" s="6"/>
      <c r="J52" s="3"/>
      <c r="K52" s="3"/>
      <c r="L52" s="3"/>
      <c r="M52" s="3"/>
      <c r="N52" s="3"/>
      <c r="O52" s="3"/>
      <c r="P52" s="3"/>
      <c r="Q52" s="3"/>
    </row>
    <row r="53" spans="1:17" ht="24" customHeight="1" x14ac:dyDescent="0.2">
      <c r="A53" s="115" t="s">
        <v>49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</row>
    <row r="54" spans="1:17" x14ac:dyDescent="0.2">
      <c r="A54" s="3"/>
      <c r="B54" s="3"/>
      <c r="C54" s="9"/>
      <c r="D54" s="3"/>
      <c r="E54" s="3"/>
      <c r="F54" s="3"/>
      <c r="G54" s="3"/>
      <c r="H54" s="3"/>
      <c r="I54" s="6"/>
      <c r="J54" s="3"/>
      <c r="K54" s="3"/>
      <c r="L54" s="3"/>
      <c r="M54" s="3"/>
      <c r="N54" s="3"/>
      <c r="O54" s="3"/>
      <c r="P54" s="3"/>
      <c r="Q54" s="3"/>
    </row>
    <row r="55" spans="1:17" x14ac:dyDescent="0.2">
      <c r="A55" s="3"/>
      <c r="B55" s="3"/>
      <c r="C55" s="9"/>
      <c r="D55" s="3"/>
      <c r="E55" s="3"/>
      <c r="F55" s="3"/>
      <c r="G55" s="3"/>
      <c r="H55" s="3"/>
      <c r="I55" s="6"/>
      <c r="J55" s="3"/>
      <c r="K55" s="3"/>
      <c r="L55" s="3"/>
      <c r="M55" s="3"/>
      <c r="N55" s="3"/>
      <c r="O55" s="3"/>
      <c r="P55" s="3"/>
      <c r="Q55" s="3"/>
    </row>
    <row r="56" spans="1:17" x14ac:dyDescent="0.2">
      <c r="A56" s="18" t="str">
        <f>'State Aid Summary'!A17</f>
        <v>OSF</v>
      </c>
      <c r="B56" s="3"/>
      <c r="C56" s="9"/>
      <c r="D56" s="3"/>
      <c r="E56" s="3"/>
      <c r="F56" s="3"/>
      <c r="G56" s="3"/>
      <c r="H56" s="3"/>
      <c r="I56" s="6"/>
      <c r="J56" s="3"/>
      <c r="K56" s="3"/>
      <c r="L56" s="3"/>
      <c r="M56" s="3"/>
      <c r="N56" s="3"/>
      <c r="O56" s="3"/>
      <c r="P56" s="3"/>
      <c r="Q56" s="3"/>
    </row>
    <row r="57" spans="1:17" x14ac:dyDescent="0.2">
      <c r="A57" s="34">
        <f>'State Aid Summary'!A18</f>
        <v>45768</v>
      </c>
      <c r="B57" s="18"/>
      <c r="C57" s="9"/>
      <c r="D57" s="3"/>
      <c r="E57" s="3"/>
      <c r="F57" s="3"/>
      <c r="G57" s="3"/>
      <c r="H57" s="3"/>
      <c r="I57" s="6"/>
      <c r="J57" s="3"/>
      <c r="K57" s="3"/>
      <c r="L57" s="3"/>
      <c r="M57" s="3"/>
      <c r="N57" s="3"/>
      <c r="O57" s="3"/>
      <c r="P57" s="3"/>
      <c r="Q57" s="3"/>
    </row>
    <row r="58" spans="1:17" x14ac:dyDescent="0.2">
      <c r="A58" s="34" t="str">
        <f>'State Aid Summary'!A19</f>
        <v>MCVC26 Comps</v>
      </c>
      <c r="B58" s="35"/>
      <c r="C58" s="9"/>
      <c r="D58" s="3"/>
      <c r="E58" s="3"/>
      <c r="F58" s="3"/>
      <c r="G58" s="3"/>
      <c r="H58" s="3"/>
      <c r="I58" s="6"/>
      <c r="J58" s="3"/>
      <c r="K58" s="3"/>
      <c r="L58" s="3"/>
      <c r="M58" s="3"/>
      <c r="N58" s="3"/>
      <c r="O58" s="3"/>
      <c r="P58" s="3"/>
      <c r="Q58" s="3"/>
    </row>
  </sheetData>
  <mergeCells count="1">
    <mergeCell ref="A53:Q53"/>
  </mergeCells>
  <phoneticPr fontId="0" type="noConversion"/>
  <pageMargins left="0.8" right="0.5" top="0.25" bottom="0.25" header="0.5" footer="0.5"/>
  <pageSetup scale="62" orientation="portrait" r:id="rId1"/>
  <headerFooter alignWithMargins="0">
    <oddFooter>&amp;C&amp;11-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17</vt:i4>
      </vt:variant>
    </vt:vector>
  </HeadingPairs>
  <TitlesOfParts>
    <vt:vector size="25" baseType="lpstr">
      <vt:lpstr>State Aid Summary</vt:lpstr>
      <vt:lpstr>J. Rumsey</vt:lpstr>
      <vt:lpstr>CG Career Ctr.</vt:lpstr>
      <vt:lpstr>SB VoTech Ctr</vt:lpstr>
      <vt:lpstr>UTC</vt:lpstr>
      <vt:lpstr>RJ Tech Ctr</vt:lpstr>
      <vt:lpstr>Mid-Ohio Valley</vt:lpstr>
      <vt:lpstr>Fred Eberle Tech Ctr</vt:lpstr>
      <vt:lpstr>CG___SALARY</vt:lpstr>
      <vt:lpstr>CGcomps</vt:lpstr>
      <vt:lpstr>FWE___SALARY</vt:lpstr>
      <vt:lpstr>JR___SALARY</vt:lpstr>
      <vt:lpstr>'CG Career Ctr.'!Print_Area</vt:lpstr>
      <vt:lpstr>'Fred Eberle Tech Ctr'!Print_Area</vt:lpstr>
      <vt:lpstr>'J. Rumsey'!Print_Area</vt:lpstr>
      <vt:lpstr>'Mid-Ohio Valley'!Print_Area</vt:lpstr>
      <vt:lpstr>'RJ Tech Ctr'!Print_Area</vt:lpstr>
      <vt:lpstr>'SB VoTech Ctr'!Print_Area</vt:lpstr>
      <vt:lpstr>'State Aid Summary'!Print_Area</vt:lpstr>
      <vt:lpstr>UTC!Print_Area</vt:lpstr>
      <vt:lpstr>PRT___SALARY</vt:lpstr>
      <vt:lpstr>RJ___SALARY</vt:lpstr>
      <vt:lpstr>SALARY_COVER</vt:lpstr>
      <vt:lpstr>SB___SALARY</vt:lpstr>
      <vt:lpstr>UTC___SALARY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Lori Elliott</cp:lastModifiedBy>
  <cp:lastPrinted>2025-04-17T19:08:29Z</cp:lastPrinted>
  <dcterms:created xsi:type="dcterms:W3CDTF">2005-04-12T16:15:18Z</dcterms:created>
  <dcterms:modified xsi:type="dcterms:W3CDTF">2026-05-19T19:21:50Z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2022-11-23T15:23:36Z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4906b37e-957e-4efb-a031-581107c427f6</vt:lpwstr>
  </property>
  <property fmtid="{D5CDD505-2E9C-101B-9397-08002B2CF9AE}" pid="8" name="MSIP_Label_460f4a70-4b6c-4bd4-a002-31edb9c00abe_ContentBits">
    <vt:lpwstr>0</vt:lpwstr>
  </property>
</Properties>
</file>