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J:\FINANCE\WEBSITE FILES\School Finance Data\FY26\State Aid (PSSP)\"/>
    </mc:Choice>
  </mc:AlternateContent>
  <xr:revisionPtr revIDLastSave="0" documentId="8_{47E26658-81F3-49DC-AB58-D001CAC78CC4}" xr6:coauthVersionLast="47" xr6:coauthVersionMax="47" xr10:uidLastSave="{00000000-0000-0000-0000-000000000000}"/>
  <bookViews>
    <workbookView xWindow="28680" yWindow="-120" windowWidth="29040" windowHeight="15720" tabRatio="801" xr2:uid="{AC3BEBBC-D3FD-4D4C-9AFE-06A66ACC7FFF}"/>
  </bookViews>
  <sheets>
    <sheet name="State Aid Summary" sheetId="1" r:id="rId1"/>
    <sheet name="J. Rumsey" sheetId="3" state="hidden" r:id="rId2"/>
    <sheet name="CG Career Ctr." sheetId="4" state="hidden" r:id="rId3"/>
    <sheet name="SB VoTech Ctr" sheetId="5" state="hidden" r:id="rId4"/>
    <sheet name="UTC" sheetId="6" state="hidden" r:id="rId5"/>
    <sheet name="RJ Tech Ctr" sheetId="7" state="hidden" r:id="rId6"/>
    <sheet name="Mid-Ohio Valley" sheetId="8" state="hidden" r:id="rId7"/>
    <sheet name="Fred Eberle Tech Ctr" sheetId="9" state="hidden" r:id="rId8"/>
  </sheets>
  <definedNames>
    <definedName name="_Fill" hidden="1">#REF!</definedName>
    <definedName name="CALHOUN_GILMER">'CG Career Ctr.'!#REF!</definedName>
    <definedName name="CG___SALARY">'CG Career Ctr.'!$A$1:$Q$56</definedName>
    <definedName name="CGcomps">'CG Career Ctr.'!$A$1:$Q$56</definedName>
    <definedName name="CGretire">'CG Career Ctr.'!#REF!</definedName>
    <definedName name="FRED_W._EBERLE">'Fred Eberle Tech Ctr'!#REF!</definedName>
    <definedName name="FWE___SALARY">'Fred Eberle Tech Ctr'!$A$1:$Q$58</definedName>
    <definedName name="J._RUMSEY">'J. Rumsey'!#REF!</definedName>
    <definedName name="JR___SALARY">'J. Rumsey'!$A$1:$P$52</definedName>
    <definedName name="PE_BASIC">#REF!</definedName>
    <definedName name="PE_EQUITY">#REF!</definedName>
    <definedName name="_xlnm.Print_Area" localSheetId="2">'CG Career Ctr.'!$A$1:$R$56</definedName>
    <definedName name="_xlnm.Print_Area" localSheetId="7">'Fred Eberle Tech Ctr'!$A$1:$Q$58</definedName>
    <definedName name="_xlnm.Print_Area" localSheetId="1">'J. Rumsey'!$A$1:$Q$52</definedName>
    <definedName name="_xlnm.Print_Area" localSheetId="6">'Mid-Ohio Valley'!$A$1:$Q$56</definedName>
    <definedName name="_xlnm.Print_Area" localSheetId="5">'RJ Tech Ctr'!$A$1:$Q$52</definedName>
    <definedName name="_xlnm.Print_Area" localSheetId="3">'SB VoTech Ctr'!$A$1:$R$55</definedName>
    <definedName name="_xlnm.Print_Area" localSheetId="0">'State Aid Summary'!$A$1:$I$19</definedName>
    <definedName name="_xlnm.Print_Area" localSheetId="4">UTC!$A$1:$R$49</definedName>
    <definedName name="PRT___SALARY">'Mid-Ohio Valley'!$A$1:$Q$56</definedName>
    <definedName name="PRT_VOCATIONAL">'Mid-Ohio Valley'!#REF!</definedName>
    <definedName name="RETIREMNT_COVER">#REF!</definedName>
    <definedName name="RJ___SALARY">'RJ Tech Ctr'!$A$1:$Q$52</definedName>
    <definedName name="ROANE_JACKSON">'RJ Tech Ctr'!#REF!</definedName>
    <definedName name="RumseyRet">'J. Rumsey'!#REF!</definedName>
    <definedName name="SALARY_COVER">'State Aid Summary'!$A$1:$I$19</definedName>
    <definedName name="SB___SALARY">'SB VoTech Ctr'!$A$1:$Q$55</definedName>
    <definedName name="SOUTH_BRANCH">'SB VoTech Ctr'!#REF!</definedName>
    <definedName name="SP_BASIC">#REF!</definedName>
    <definedName name="SP_EQUITY">#REF!</definedName>
    <definedName name="UTC">UTC!#REF!</definedName>
    <definedName name="UTC___SALARY">UTC!$A$1:$Q$49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1" i="6" l="1"/>
  <c r="O11" i="4"/>
  <c r="O13" i="4" s="1"/>
  <c r="L11" i="3"/>
  <c r="L13" i="3"/>
  <c r="I13" i="6"/>
  <c r="K11" i="6"/>
  <c r="H13" i="3"/>
  <c r="M11" i="6"/>
  <c r="J13" i="3"/>
  <c r="M10" i="9"/>
  <c r="M10" i="8"/>
  <c r="M12" i="8"/>
  <c r="M10" i="7"/>
  <c r="M12" i="7"/>
  <c r="M10" i="5"/>
  <c r="M11" i="4"/>
  <c r="M13" i="4"/>
  <c r="I12" i="9"/>
  <c r="I12" i="8"/>
  <c r="I12" i="7"/>
  <c r="I12" i="5"/>
  <c r="I13" i="4"/>
  <c r="S13" i="3"/>
  <c r="T11" i="3"/>
  <c r="A57" i="9"/>
  <c r="K13" i="4"/>
  <c r="S31" i="9"/>
  <c r="Q31" i="9"/>
  <c r="S31" i="8"/>
  <c r="Q31" i="8"/>
  <c r="S31" i="7"/>
  <c r="Q31" i="7" s="1"/>
  <c r="S33" i="6"/>
  <c r="Q33" i="6" s="1"/>
  <c r="S31" i="5"/>
  <c r="Q31" i="5" s="1"/>
  <c r="S33" i="4"/>
  <c r="Q33" i="4" s="1"/>
  <c r="R33" i="3"/>
  <c r="P33" i="3" s="1"/>
  <c r="S25" i="3"/>
  <c r="M25" i="4"/>
  <c r="Q21" i="9"/>
  <c r="Q23" i="9"/>
  <c r="K23" i="8"/>
  <c r="K12" i="7"/>
  <c r="P23" i="3"/>
  <c r="P25" i="3"/>
  <c r="Q21" i="7"/>
  <c r="Q23" i="7"/>
  <c r="Q23" i="6"/>
  <c r="T23" i="6"/>
  <c r="Q21" i="5"/>
  <c r="Q23" i="5"/>
  <c r="Q23" i="4"/>
  <c r="Q25" i="4"/>
  <c r="M23" i="9"/>
  <c r="M23" i="8"/>
  <c r="M23" i="5"/>
  <c r="K23" i="5"/>
  <c r="K12" i="9"/>
  <c r="K12" i="8"/>
  <c r="M23" i="7"/>
  <c r="K23" i="7"/>
  <c r="A2" i="3"/>
  <c r="A3" i="3"/>
  <c r="A4" i="3"/>
  <c r="A50" i="3"/>
  <c r="A52" i="3"/>
  <c r="A56" i="9"/>
  <c r="A58" i="9"/>
  <c r="A54" i="8"/>
  <c r="A56" i="8"/>
  <c r="A50" i="7"/>
  <c r="A52" i="7"/>
  <c r="A47" i="6"/>
  <c r="A49" i="6"/>
  <c r="A53" i="5"/>
  <c r="A55" i="5"/>
  <c r="A54" i="4"/>
  <c r="A56" i="4"/>
  <c r="A2" i="9"/>
  <c r="A3" i="9"/>
  <c r="A2" i="8"/>
  <c r="A3" i="8"/>
  <c r="A2" i="7"/>
  <c r="A3" i="7"/>
  <c r="A2" i="6"/>
  <c r="A3" i="6"/>
  <c r="A2" i="5"/>
  <c r="A3" i="5"/>
  <c r="A2" i="4"/>
  <c r="A3" i="4"/>
  <c r="A4" i="9"/>
  <c r="A4" i="4"/>
  <c r="A4" i="6"/>
  <c r="A4" i="8"/>
  <c r="A4" i="5"/>
  <c r="A4" i="7"/>
  <c r="K25" i="4"/>
  <c r="J25" i="3"/>
  <c r="K25" i="6"/>
  <c r="M13" i="6"/>
  <c r="L25" i="3"/>
  <c r="M25" i="6"/>
  <c r="T25" i="4"/>
  <c r="K23" i="9"/>
  <c r="Q21" i="8"/>
  <c r="Q23" i="8"/>
  <c r="K12" i="5"/>
  <c r="O10" i="8"/>
  <c r="O12" i="8" s="1"/>
  <c r="M12" i="9"/>
  <c r="K13" i="6"/>
  <c r="Q25" i="6"/>
  <c r="M12" i="5"/>
  <c r="O10" i="5"/>
  <c r="Q10" i="5"/>
  <c r="Q12" i="5" s="1"/>
  <c r="Q25" i="5" s="1"/>
  <c r="O12" i="5"/>
  <c r="O10" i="7"/>
  <c r="Q10" i="7" s="1"/>
  <c r="Q12" i="7" s="1"/>
  <c r="Q25" i="7" s="1"/>
  <c r="O10" i="9"/>
  <c r="O12" i="9" s="1"/>
  <c r="O13" i="6"/>
  <c r="Q11" i="6"/>
  <c r="Q13" i="6" s="1"/>
  <c r="Q27" i="6" s="1"/>
  <c r="N11" i="3"/>
  <c r="P11" i="3" s="1"/>
  <c r="P13" i="3" s="1"/>
  <c r="P27" i="3" s="1"/>
  <c r="N13" i="3" l="1"/>
  <c r="O12" i="7"/>
  <c r="Q10" i="9"/>
  <c r="Q12" i="9" s="1"/>
  <c r="Q25" i="9" s="1"/>
  <c r="Q33" i="9" s="1"/>
  <c r="Q35" i="6"/>
  <c r="Q32" i="6"/>
  <c r="Q29" i="6"/>
  <c r="Q27" i="7"/>
  <c r="Q33" i="7"/>
  <c r="Q30" i="7"/>
  <c r="Q27" i="5"/>
  <c r="Q33" i="5"/>
  <c r="Q30" i="5"/>
  <c r="P29" i="3"/>
  <c r="P35" i="3"/>
  <c r="P32" i="3"/>
  <c r="Q10" i="8"/>
  <c r="Q12" i="8" s="1"/>
  <c r="Q25" i="8" s="1"/>
  <c r="Q11" i="4"/>
  <c r="Q13" i="4" s="1"/>
  <c r="Q27" i="4" s="1"/>
  <c r="A55" i="8"/>
  <c r="A51" i="3"/>
  <c r="A54" i="5"/>
  <c r="A51" i="7"/>
  <c r="A55" i="4"/>
  <c r="A48" i="6"/>
  <c r="Q27" i="9" l="1"/>
  <c r="Q30" i="9"/>
  <c r="Q30" i="8"/>
  <c r="Q27" i="8"/>
  <c r="Q33" i="8"/>
  <c r="T27" i="4"/>
  <c r="Q35" i="4"/>
  <c r="Q29" i="4"/>
  <c r="Q32" i="4"/>
</calcChain>
</file>

<file path=xl/sharedStrings.xml><?xml version="1.0" encoding="utf-8"?>
<sst xmlns="http://schemas.openxmlformats.org/spreadsheetml/2006/main" count="540" uniqueCount="89">
  <si>
    <t>Professional</t>
  </si>
  <si>
    <t>Service</t>
  </si>
  <si>
    <t>Fixed</t>
  </si>
  <si>
    <t>Faculty</t>
  </si>
  <si>
    <t>Total</t>
  </si>
  <si>
    <t xml:space="preserve">Center                </t>
  </si>
  <si>
    <t>Personnel</t>
  </si>
  <si>
    <t>Charges</t>
  </si>
  <si>
    <t>Senates</t>
  </si>
  <si>
    <t>Allowance</t>
  </si>
  <si>
    <t>James Rumsey</t>
  </si>
  <si>
    <t>Calhoun-Gilmer</t>
  </si>
  <si>
    <t>South Branch</t>
  </si>
  <si>
    <t>United</t>
  </si>
  <si>
    <t>Roane-Jackson</t>
  </si>
  <si>
    <t>Fred W. Eberle</t>
  </si>
  <si>
    <t xml:space="preserve">     TOTAL</t>
  </si>
  <si>
    <t>OSF</t>
  </si>
  <si>
    <t>JAMES RUMSEY TECHNICAL INSTITUTE</t>
  </si>
  <si>
    <t>Salary</t>
  </si>
  <si>
    <t>State</t>
  </si>
  <si>
    <t>FTE</t>
  </si>
  <si>
    <t>Equity</t>
  </si>
  <si>
    <t xml:space="preserve"> </t>
  </si>
  <si>
    <t/>
  </si>
  <si>
    <t xml:space="preserve">        </t>
  </si>
  <si>
    <t xml:space="preserve">       </t>
  </si>
  <si>
    <t xml:space="preserve">          </t>
  </si>
  <si>
    <t>NOTE:  Formulas in column L are different for principals and asst principals than for others.</t>
  </si>
  <si>
    <t>Check Totals</t>
  </si>
  <si>
    <t>Should Equal</t>
  </si>
  <si>
    <t>Funded Basic</t>
  </si>
  <si>
    <t>Increments</t>
  </si>
  <si>
    <t>Total State</t>
  </si>
  <si>
    <t>Funding</t>
  </si>
  <si>
    <t>(If Applicable)</t>
  </si>
  <si>
    <t>on Retirement</t>
  </si>
  <si>
    <t xml:space="preserve">     Total Step 1</t>
  </si>
  <si>
    <t>STEP 2 - ALLOWANCE FOR SERVICE PERSONNEL:</t>
  </si>
  <si>
    <t xml:space="preserve">     Total Step 2</t>
  </si>
  <si>
    <t xml:space="preserve">STEP 6 - ALLOWANCE FOR SUBSTITUTES AND FACULTY SENATES: </t>
  </si>
  <si>
    <t>TOTAL ALLOWANCE</t>
  </si>
  <si>
    <t>CALHOUN-GILMER CAREER CENTER</t>
  </si>
  <si>
    <t>SOUTH BRANCH VOCATIONAL AND TECHNICAL CENTER</t>
  </si>
  <si>
    <t>UNITED TECHNICAL CENTER</t>
  </si>
  <si>
    <t>Total State Funding</t>
  </si>
  <si>
    <t>on Retirement Sheet</t>
  </si>
  <si>
    <t>ROANE-JACKSON TECHNICAL CENTER</t>
  </si>
  <si>
    <t>FRED W. EBERLE TECHNICAL CENTER</t>
  </si>
  <si>
    <t>Notes:  (a) Schedule includes only state funded positions.  (b) Salary allowance for multi-classified service personnel calculated based upon pay grade of highest classification held.</t>
  </si>
  <si>
    <t>MID-OHIO VALLEY TECHNICAL CENTER</t>
  </si>
  <si>
    <t>Mid-Ohio Valley</t>
  </si>
  <si>
    <t>Step 2</t>
  </si>
  <si>
    <t>Step 3</t>
  </si>
  <si>
    <t>Step 6</t>
  </si>
  <si>
    <t>STEP 1 &amp; 5 - ALLOWANCE FOR PROFESSIONAL PERSONNEL:</t>
  </si>
  <si>
    <t>GRAND TOTAL - STEPS 1, 2, AND 5</t>
  </si>
  <si>
    <t>Faculty Senates  (16 PI and student support personnel x $200)</t>
  </si>
  <si>
    <t>Faculty Senates  (9 PI and student support personnel x $200)</t>
  </si>
  <si>
    <t>Substitutes and Current Expense  (12.5% of Steps 1 and 2)</t>
  </si>
  <si>
    <t>check for total salaries</t>
  </si>
  <si>
    <t>Amounts per Scattergrams</t>
  </si>
  <si>
    <t>From</t>
  </si>
  <si>
    <t>Scattergrams</t>
  </si>
  <si>
    <t xml:space="preserve">From </t>
  </si>
  <si>
    <t>Faculty Senates  (12 PI and student support personnel x $200)</t>
  </si>
  <si>
    <t>Faculty Senates  (8.5 PI and student support personnel x $200)</t>
  </si>
  <si>
    <t xml:space="preserve">Nat'l Co. &amp; </t>
  </si>
  <si>
    <t>Nurse Bonus</t>
  </si>
  <si>
    <t xml:space="preserve"> &amp; Principals</t>
  </si>
  <si>
    <t>Faculty Senates  (11 PI and student support personnel x $200)</t>
  </si>
  <si>
    <t>Faculty Senates  (18 PI and student support personnel x $200)</t>
  </si>
  <si>
    <t>Faculty Senates  (15.5 PI and student support personnel x $200)</t>
  </si>
  <si>
    <t>Current</t>
  </si>
  <si>
    <t>Step 6a</t>
  </si>
  <si>
    <t>Operations</t>
  </si>
  <si>
    <t>Steps 6b &amp; c</t>
  </si>
  <si>
    <t xml:space="preserve">Substitute </t>
  </si>
  <si>
    <t>Salaries</t>
  </si>
  <si>
    <t>STEP 3 - ALLOWANCE FOR FIXED CHARGES (8.54%)</t>
  </si>
  <si>
    <t>Step 5</t>
  </si>
  <si>
    <t xml:space="preserve">Prof. Student </t>
  </si>
  <si>
    <t xml:space="preserve">Support Pers. </t>
  </si>
  <si>
    <t>Step 1</t>
  </si>
  <si>
    <t>MCVC26 Comps</t>
  </si>
  <si>
    <t>Multi-County Vocational Centers</t>
  </si>
  <si>
    <t>Public School Support Program</t>
  </si>
  <si>
    <t>Final Computations</t>
  </si>
  <si>
    <t>For the 2025-26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</si>
</sst>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5" formatCode="&quot;$&quot;#,##0_);\(&quot;$&quot;#,##0\)"/>
    <numFmt numFmtId="41" formatCode="_(* #,##0_);_(* \(#,##0\);_(* &quot;-&quot;_);_(@_)"/>
    <numFmt numFmtId="43" formatCode="_(* #,##0.00_);_(* \(#,##0.00\);_(* &quot;-&quot;??_);_(@_)"/>
    <numFmt numFmtId="164" formatCode="mm/dd/yy_)"/>
    <numFmt numFmtId="165" formatCode="\(#,##0.00\);\(\(#,##0.00\)\)"/>
    <numFmt numFmtId="166" formatCode="0.00_)"/>
    <numFmt numFmtId="167" formatCode="0.0%"/>
    <numFmt numFmtId="168" formatCode="dd\-mmm\-yy_)"/>
    <numFmt numFmtId="169" formatCode="_(* #,##0_);_(* \(#,##0\);_(* &quot;-&quot;??_);_(@_)"/>
    <numFmt numFmtId="170" formatCode="0.000"/>
    <numFmt numFmtId="171" formatCode="0.0000"/>
    <numFmt numFmtId="172" formatCode="_(* #,##0.0000_);_(* \(#,##0.0000\);_(* &quot;-&quot;????_);_(@_)"/>
  </numFmts>
  <fonts count="10" x14ac:knownFonts="1">
    <font>
      <sz val="12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u/>
      <sz val="10"/>
      <color indexed="8"/>
      <name val="Arial"/>
      <family val="2"/>
    </font>
    <font>
      <sz val="10"/>
      <color indexed="12"/>
      <name val="Arial"/>
      <family val="2"/>
    </font>
    <font>
      <sz val="11"/>
      <name val="Arial"/>
      <family val="2"/>
    </font>
    <font>
      <b/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5"/>
        <bgColor indexed="45"/>
      </patternFill>
    </fill>
    <fill>
      <patternFill patternType="solid">
        <fgColor indexed="26"/>
        <bgColor indexed="26"/>
      </patternFill>
    </fill>
    <fill>
      <patternFill patternType="solid">
        <fgColor indexed="9"/>
        <bgColor indexed="9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medium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/>
      <top style="thin">
        <color indexed="8"/>
      </top>
      <bottom style="double">
        <color indexed="8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9">
    <xf numFmtId="0" fontId="0" fillId="0" borderId="0" xfId="0"/>
    <xf numFmtId="0" fontId="2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4" fillId="0" borderId="0" xfId="0" applyFont="1"/>
    <xf numFmtId="0" fontId="3" fillId="0" borderId="0" xfId="0" applyFont="1"/>
    <xf numFmtId="0" fontId="4" fillId="2" borderId="0" xfId="0" applyFont="1" applyFill="1" applyAlignment="1">
      <alignment horizontal="left"/>
    </xf>
    <xf numFmtId="0" fontId="4" fillId="0" borderId="0" xfId="0" applyFont="1" applyAlignment="1">
      <alignment horizontal="right"/>
    </xf>
    <xf numFmtId="0" fontId="5" fillId="0" borderId="0" xfId="0" applyFont="1" applyProtection="1">
      <protection locked="0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4" fillId="0" borderId="0" xfId="0" applyFont="1" applyAlignment="1" applyProtection="1">
      <alignment horizontal="center"/>
      <protection locked="0"/>
    </xf>
    <xf numFmtId="37" fontId="4" fillId="0" borderId="0" xfId="0" applyNumberFormat="1" applyFont="1" applyAlignment="1" applyProtection="1">
      <alignment horizontal="right"/>
      <protection locked="0"/>
    </xf>
    <xf numFmtId="37" fontId="4" fillId="0" borderId="0" xfId="0" applyNumberFormat="1" applyFont="1" applyProtection="1"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4" fillId="0" borderId="1" xfId="0" applyFont="1" applyBorder="1" applyProtection="1">
      <protection locked="0"/>
    </xf>
    <xf numFmtId="0" fontId="4" fillId="0" borderId="1" xfId="0" applyFont="1" applyBorder="1" applyAlignment="1">
      <alignment horizontal="center"/>
    </xf>
    <xf numFmtId="37" fontId="4" fillId="0" borderId="1" xfId="0" applyNumberFormat="1" applyFont="1" applyBorder="1" applyAlignment="1" applyProtection="1">
      <alignment horizontal="right"/>
      <protection locked="0"/>
    </xf>
    <xf numFmtId="0" fontId="4" fillId="0" borderId="0" xfId="0" applyFont="1" applyAlignment="1" applyProtection="1">
      <alignment horizontal="fill"/>
      <protection locked="0"/>
    </xf>
    <xf numFmtId="0" fontId="4" fillId="0" borderId="0" xfId="0" applyFont="1" applyProtection="1">
      <protection locked="0"/>
    </xf>
    <xf numFmtId="165" fontId="4" fillId="0" borderId="0" xfId="0" applyNumberFormat="1" applyFont="1"/>
    <xf numFmtId="37" fontId="4" fillId="0" borderId="2" xfId="0" applyNumberFormat="1" applyFont="1" applyBorder="1" applyProtection="1">
      <protection locked="0"/>
    </xf>
    <xf numFmtId="0" fontId="4" fillId="0" borderId="2" xfId="0" applyFont="1" applyBorder="1"/>
    <xf numFmtId="165" fontId="4" fillId="0" borderId="1" xfId="0" applyNumberFormat="1" applyFont="1" applyBorder="1"/>
    <xf numFmtId="0" fontId="3" fillId="0" borderId="0" xfId="0" applyFont="1" applyAlignment="1">
      <alignment horizontal="center"/>
    </xf>
    <xf numFmtId="0" fontId="4" fillId="0" borderId="0" xfId="0" applyFont="1" applyAlignment="1" applyProtection="1">
      <alignment horizontal="left"/>
      <protection locked="0"/>
    </xf>
    <xf numFmtId="0" fontId="4" fillId="0" borderId="0" xfId="0" applyFont="1" applyAlignment="1" applyProtection="1">
      <alignment horizontal="right"/>
      <protection locked="0"/>
    </xf>
    <xf numFmtId="5" fontId="4" fillId="0" borderId="0" xfId="0" applyNumberFormat="1" applyFont="1"/>
    <xf numFmtId="0" fontId="5" fillId="0" borderId="0" xfId="0" applyFont="1"/>
    <xf numFmtId="10" fontId="4" fillId="0" borderId="0" xfId="0" applyNumberFormat="1" applyFont="1" applyAlignment="1">
      <alignment horizontal="left"/>
    </xf>
    <xf numFmtId="37" fontId="4" fillId="0" borderId="0" xfId="0" applyNumberFormat="1" applyFont="1"/>
    <xf numFmtId="10" fontId="4" fillId="0" borderId="0" xfId="0" applyNumberFormat="1" applyFont="1"/>
    <xf numFmtId="0" fontId="6" fillId="0" borderId="0" xfId="0" applyFont="1" applyProtection="1">
      <protection locked="0"/>
    </xf>
    <xf numFmtId="10" fontId="3" fillId="0" borderId="0" xfId="0" applyNumberFormat="1" applyFont="1" applyAlignment="1">
      <alignment horizontal="right"/>
    </xf>
    <xf numFmtId="167" fontId="4" fillId="0" borderId="0" xfId="0" applyNumberFormat="1" applyFont="1"/>
    <xf numFmtId="164" fontId="4" fillId="0" borderId="0" xfId="0" applyNumberFormat="1" applyFont="1" applyAlignment="1" applyProtection="1">
      <alignment horizontal="left"/>
      <protection locked="0"/>
    </xf>
    <xf numFmtId="168" fontId="4" fillId="0" borderId="0" xfId="0" applyNumberFormat="1" applyFont="1" applyAlignment="1" applyProtection="1">
      <alignment horizontal="left"/>
      <protection locked="0"/>
    </xf>
    <xf numFmtId="0" fontId="2" fillId="0" borderId="0" xfId="0" applyFont="1"/>
    <xf numFmtId="0" fontId="7" fillId="0" borderId="0" xfId="0" applyFont="1"/>
    <xf numFmtId="0" fontId="4" fillId="0" borderId="3" xfId="0" applyFont="1" applyBorder="1" applyAlignment="1">
      <alignment horizontal="center"/>
    </xf>
    <xf numFmtId="165" fontId="4" fillId="0" borderId="0" xfId="0" applyNumberFormat="1" applyFont="1" applyAlignment="1">
      <alignment horizontal="center"/>
    </xf>
    <xf numFmtId="37" fontId="7" fillId="0" borderId="0" xfId="0" applyNumberFormat="1" applyFont="1" applyAlignment="1">
      <alignment horizontal="right"/>
    </xf>
    <xf numFmtId="166" fontId="7" fillId="0" borderId="0" xfId="0" applyNumberFormat="1" applyFont="1"/>
    <xf numFmtId="37" fontId="4" fillId="3" borderId="0" xfId="0" applyNumberFormat="1" applyFont="1" applyFill="1"/>
    <xf numFmtId="0" fontId="3" fillId="0" borderId="2" xfId="0" applyFont="1" applyBorder="1"/>
    <xf numFmtId="0" fontId="4" fillId="0" borderId="3" xfId="0" applyFont="1" applyBorder="1" applyAlignment="1" applyProtection="1">
      <alignment horizontal="center"/>
      <protection locked="0"/>
    </xf>
    <xf numFmtId="0" fontId="4" fillId="0" borderId="3" xfId="0" applyFont="1" applyBorder="1" applyProtection="1">
      <protection locked="0"/>
    </xf>
    <xf numFmtId="37" fontId="4" fillId="0" borderId="3" xfId="0" applyNumberFormat="1" applyFont="1" applyBorder="1" applyAlignment="1" applyProtection="1">
      <alignment horizontal="right"/>
      <protection locked="0"/>
    </xf>
    <xf numFmtId="165" fontId="3" fillId="0" borderId="1" xfId="0" applyNumberFormat="1" applyFont="1" applyBorder="1"/>
    <xf numFmtId="0" fontId="4" fillId="0" borderId="3" xfId="0" applyFont="1" applyBorder="1"/>
    <xf numFmtId="0" fontId="3" fillId="4" borderId="0" xfId="0" applyFont="1" applyFill="1"/>
    <xf numFmtId="0" fontId="4" fillId="4" borderId="0" xfId="0" applyFont="1" applyFill="1"/>
    <xf numFmtId="0" fontId="4" fillId="4" borderId="2" xfId="0" applyFont="1" applyFill="1" applyBorder="1"/>
    <xf numFmtId="165" fontId="4" fillId="4" borderId="1" xfId="0" applyNumberFormat="1" applyFont="1" applyFill="1" applyBorder="1"/>
    <xf numFmtId="0" fontId="3" fillId="0" borderId="3" xfId="0" applyFont="1" applyBorder="1"/>
    <xf numFmtId="37" fontId="7" fillId="0" borderId="1" xfId="0" applyNumberFormat="1" applyFont="1" applyBorder="1"/>
    <xf numFmtId="165" fontId="6" fillId="0" borderId="0" xfId="0" applyNumberFormat="1" applyFont="1"/>
    <xf numFmtId="5" fontId="3" fillId="0" borderId="0" xfId="0" applyNumberFormat="1" applyFont="1"/>
    <xf numFmtId="165" fontId="3" fillId="0" borderId="4" xfId="0" applyNumberFormat="1" applyFont="1" applyBorder="1"/>
    <xf numFmtId="165" fontId="3" fillId="0" borderId="0" xfId="0" applyNumberFormat="1" applyFont="1"/>
    <xf numFmtId="10" fontId="3" fillId="0" borderId="0" xfId="0" applyNumberFormat="1" applyFont="1" applyAlignment="1">
      <alignment horizontal="center"/>
    </xf>
    <xf numFmtId="166" fontId="4" fillId="0" borderId="0" xfId="0" applyNumberFormat="1" applyFont="1" applyAlignment="1" applyProtection="1">
      <alignment horizontal="right"/>
      <protection locked="0"/>
    </xf>
    <xf numFmtId="41" fontId="4" fillId="0" borderId="0" xfId="0" applyNumberFormat="1" applyFont="1" applyAlignment="1">
      <alignment horizontal="right"/>
    </xf>
    <xf numFmtId="0" fontId="4" fillId="0" borderId="0" xfId="0" applyFont="1" applyAlignment="1">
      <alignment horizontal="centerContinuous"/>
    </xf>
    <xf numFmtId="0" fontId="5" fillId="0" borderId="0" xfId="0" quotePrefix="1" applyFont="1" applyAlignment="1" applyProtection="1">
      <alignment horizontal="left"/>
      <protection locked="0"/>
    </xf>
    <xf numFmtId="0" fontId="9" fillId="0" borderId="0" xfId="0" applyFont="1" applyAlignment="1">
      <alignment horizontal="centerContinuous"/>
    </xf>
    <xf numFmtId="0" fontId="8" fillId="0" borderId="0" xfId="0" applyFont="1" applyAlignment="1">
      <alignment horizontal="centerContinuous"/>
    </xf>
    <xf numFmtId="0" fontId="8" fillId="0" borderId="0" xfId="0" applyFont="1"/>
    <xf numFmtId="0" fontId="9" fillId="0" borderId="0" xfId="0" quotePrefix="1" applyFont="1" applyAlignment="1">
      <alignment horizontal="centerContinuous"/>
    </xf>
    <xf numFmtId="0" fontId="8" fillId="0" borderId="0" xfId="0" quotePrefix="1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3" xfId="0" quotePrefix="1" applyFont="1" applyBorder="1" applyAlignment="1">
      <alignment horizontal="center"/>
    </xf>
    <xf numFmtId="37" fontId="8" fillId="0" borderId="0" xfId="0" applyNumberFormat="1" applyFont="1"/>
    <xf numFmtId="0" fontId="8" fillId="0" borderId="5" xfId="0" applyFont="1" applyBorder="1"/>
    <xf numFmtId="41" fontId="8" fillId="0" borderId="5" xfId="0" applyNumberFormat="1" applyFont="1" applyBorder="1"/>
    <xf numFmtId="164" fontId="8" fillId="0" borderId="0" xfId="0" quotePrefix="1" applyNumberFormat="1" applyFont="1" applyAlignment="1">
      <alignment horizontal="left"/>
    </xf>
    <xf numFmtId="0" fontId="8" fillId="0" borderId="0" xfId="0" quotePrefix="1" applyFont="1" applyAlignment="1">
      <alignment horizontal="left"/>
    </xf>
    <xf numFmtId="0" fontId="1" fillId="0" borderId="0" xfId="0" applyFont="1"/>
    <xf numFmtId="5" fontId="4" fillId="4" borderId="0" xfId="0" applyNumberFormat="1" applyFont="1" applyFill="1"/>
    <xf numFmtId="37" fontId="7" fillId="0" borderId="0" xfId="0" applyNumberFormat="1" applyFont="1" applyAlignment="1" applyProtection="1">
      <alignment horizontal="center"/>
      <protection locked="0"/>
    </xf>
    <xf numFmtId="165" fontId="4" fillId="4" borderId="0" xfId="0" applyNumberFormat="1" applyFont="1" applyFill="1"/>
    <xf numFmtId="37" fontId="4" fillId="0" borderId="0" xfId="0" applyNumberFormat="1" applyFont="1" applyAlignment="1" applyProtection="1">
      <alignment horizontal="center"/>
      <protection locked="0"/>
    </xf>
    <xf numFmtId="37" fontId="4" fillId="0" borderId="3" xfId="0" applyNumberFormat="1" applyFont="1" applyBorder="1" applyAlignment="1" applyProtection="1">
      <alignment horizontal="center"/>
      <protection locked="0"/>
    </xf>
    <xf numFmtId="170" fontId="4" fillId="0" borderId="0" xfId="0" applyNumberFormat="1" applyFont="1" applyAlignment="1">
      <alignment horizontal="right"/>
    </xf>
    <xf numFmtId="171" fontId="4" fillId="0" borderId="0" xfId="0" applyNumberFormat="1" applyFont="1" applyAlignment="1" applyProtection="1">
      <alignment horizontal="right"/>
      <protection locked="0"/>
    </xf>
    <xf numFmtId="171" fontId="4" fillId="0" borderId="0" xfId="0" applyNumberFormat="1" applyFont="1" applyAlignment="1">
      <alignment horizontal="right"/>
    </xf>
    <xf numFmtId="171" fontId="4" fillId="0" borderId="0" xfId="0" applyNumberFormat="1" applyFont="1" applyAlignment="1">
      <alignment horizontal="center"/>
    </xf>
    <xf numFmtId="171" fontId="4" fillId="0" borderId="0" xfId="0" applyNumberFormat="1" applyFont="1" applyAlignment="1" applyProtection="1">
      <alignment horizontal="center"/>
      <protection locked="0"/>
    </xf>
    <xf numFmtId="171" fontId="4" fillId="0" borderId="1" xfId="0" applyNumberFormat="1" applyFont="1" applyBorder="1" applyAlignment="1" applyProtection="1">
      <alignment horizontal="center"/>
      <protection locked="0"/>
    </xf>
    <xf numFmtId="171" fontId="3" fillId="0" borderId="0" xfId="0" applyNumberFormat="1" applyFont="1" applyAlignment="1">
      <alignment horizontal="right"/>
    </xf>
    <xf numFmtId="170" fontId="3" fillId="0" borderId="0" xfId="0" applyNumberFormat="1" applyFont="1" applyAlignment="1">
      <alignment horizontal="right"/>
    </xf>
    <xf numFmtId="37" fontId="4" fillId="0" borderId="3" xfId="0" applyNumberFormat="1" applyFont="1" applyBorder="1" applyProtection="1">
      <protection locked="0"/>
    </xf>
    <xf numFmtId="5" fontId="4" fillId="0" borderId="1" xfId="0" applyNumberFormat="1" applyFont="1" applyBorder="1" applyProtection="1">
      <protection locked="0"/>
    </xf>
    <xf numFmtId="5" fontId="4" fillId="0" borderId="0" xfId="0" applyNumberFormat="1" applyFont="1" applyProtection="1">
      <protection locked="0"/>
    </xf>
    <xf numFmtId="37" fontId="4" fillId="0" borderId="1" xfId="0" applyNumberFormat="1" applyFont="1" applyBorder="1" applyProtection="1">
      <protection locked="0"/>
    </xf>
    <xf numFmtId="37" fontId="4" fillId="0" borderId="1" xfId="0" applyNumberFormat="1" applyFont="1" applyBorder="1" applyAlignment="1" applyProtection="1">
      <alignment horizontal="center"/>
      <protection locked="0"/>
    </xf>
    <xf numFmtId="37" fontId="4" fillId="0" borderId="0" xfId="0" applyNumberFormat="1" applyFont="1" applyAlignment="1" applyProtection="1">
      <alignment horizontal="fill"/>
      <protection locked="0"/>
    </xf>
    <xf numFmtId="3" fontId="4" fillId="0" borderId="0" xfId="0" applyNumberFormat="1" applyFont="1"/>
    <xf numFmtId="37" fontId="6" fillId="0" borderId="0" xfId="0" applyNumberFormat="1" applyFont="1" applyProtection="1">
      <protection locked="0"/>
    </xf>
    <xf numFmtId="2" fontId="3" fillId="0" borderId="0" xfId="0" applyNumberFormat="1" applyFont="1" applyAlignment="1">
      <alignment horizontal="right"/>
    </xf>
    <xf numFmtId="2" fontId="4" fillId="0" borderId="0" xfId="0" applyNumberFormat="1" applyFont="1" applyAlignment="1">
      <alignment horizontal="right"/>
    </xf>
    <xf numFmtId="172" fontId="4" fillId="0" borderId="0" xfId="0" applyNumberFormat="1" applyFont="1" applyAlignment="1">
      <alignment horizontal="right"/>
    </xf>
    <xf numFmtId="172" fontId="4" fillId="0" borderId="0" xfId="0" applyNumberFormat="1" applyFont="1" applyAlignment="1" applyProtection="1">
      <alignment horizontal="right"/>
      <protection locked="0"/>
    </xf>
    <xf numFmtId="172" fontId="4" fillId="0" borderId="0" xfId="0" applyNumberFormat="1" applyFont="1" applyAlignment="1">
      <alignment horizontal="center"/>
    </xf>
    <xf numFmtId="172" fontId="4" fillId="0" borderId="0" xfId="0" applyNumberFormat="1" applyFont="1" applyAlignment="1" applyProtection="1">
      <alignment horizontal="center"/>
      <protection locked="0"/>
    </xf>
    <xf numFmtId="172" fontId="4" fillId="0" borderId="1" xfId="0" applyNumberFormat="1" applyFont="1" applyBorder="1" applyAlignment="1" applyProtection="1">
      <alignment horizontal="center"/>
      <protection locked="0"/>
    </xf>
    <xf numFmtId="172" fontId="3" fillId="0" borderId="0" xfId="0" applyNumberFormat="1" applyFont="1" applyAlignment="1">
      <alignment horizontal="right"/>
    </xf>
    <xf numFmtId="169" fontId="8" fillId="0" borderId="0" xfId="1" applyNumberFormat="1" applyFont="1" applyFill="1" applyProtection="1"/>
    <xf numFmtId="0" fontId="4" fillId="0" borderId="1" xfId="0" applyFont="1" applyBorder="1"/>
    <xf numFmtId="37" fontId="4" fillId="0" borderId="1" xfId="0" applyNumberFormat="1" applyFont="1" applyBorder="1"/>
    <xf numFmtId="5" fontId="5" fillId="0" borderId="4" xfId="0" applyNumberFormat="1" applyFont="1" applyBorder="1"/>
    <xf numFmtId="37" fontId="4" fillId="0" borderId="2" xfId="0" applyNumberFormat="1" applyFont="1" applyBorder="1" applyAlignment="1" applyProtection="1">
      <alignment horizontal="right"/>
      <protection locked="0"/>
    </xf>
    <xf numFmtId="3" fontId="3" fillId="0" borderId="0" xfId="0" applyNumberFormat="1" applyFont="1"/>
    <xf numFmtId="37" fontId="4" fillId="0" borderId="0" xfId="0" applyNumberFormat="1" applyFont="1" applyAlignment="1" applyProtection="1">
      <alignment wrapText="1"/>
      <protection locked="0"/>
    </xf>
    <xf numFmtId="37" fontId="8" fillId="0" borderId="5" xfId="0" applyNumberFormat="1" applyFont="1" applyBorder="1"/>
    <xf numFmtId="0" fontId="4" fillId="0" borderId="0" xfId="0" applyFont="1" applyAlignment="1">
      <alignment wrapText="1"/>
    </xf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2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001E2C-C4D6-4AEB-A879-61D632C3EB30}">
  <sheetPr transitionEvaluation="1">
    <pageSetUpPr fitToPage="1"/>
  </sheetPr>
  <dimension ref="A1:I19"/>
  <sheetViews>
    <sheetView tabSelected="1" defaultGridColor="0" view="pageBreakPreview" colorId="22" zoomScale="87" zoomScaleNormal="87" zoomScaleSheetLayoutView="87" workbookViewId="0">
      <selection activeCell="N20" sqref="N20"/>
    </sheetView>
  </sheetViews>
  <sheetFormatPr defaultColWidth="9.77734375" defaultRowHeight="14.25" x14ac:dyDescent="0.2"/>
  <cols>
    <col min="1" max="1" width="14" style="66" bestFit="1" customWidth="1"/>
    <col min="2" max="2" width="10" style="66" bestFit="1" customWidth="1"/>
    <col min="3" max="3" width="9.21875" style="66" bestFit="1" customWidth="1"/>
    <col min="4" max="4" width="7.77734375" style="66" bestFit="1" customWidth="1"/>
    <col min="5" max="5" width="11.5546875" style="66" bestFit="1" customWidth="1"/>
    <col min="6" max="6" width="8.88671875" style="66" bestFit="1" customWidth="1"/>
    <col min="7" max="7" width="10.5546875" style="66" bestFit="1" customWidth="1"/>
    <col min="8" max="8" width="7" style="66" bestFit="1" customWidth="1"/>
    <col min="9" max="9" width="10.77734375" style="66" customWidth="1"/>
    <col min="10" max="16384" width="9.77734375" style="66"/>
  </cols>
  <sheetData>
    <row r="1" spans="1:9" ht="15" x14ac:dyDescent="0.25">
      <c r="A1" s="64" t="s">
        <v>85</v>
      </c>
      <c r="B1" s="65"/>
      <c r="C1" s="65"/>
      <c r="D1" s="65"/>
      <c r="E1" s="65"/>
      <c r="F1" s="65"/>
      <c r="G1" s="65"/>
      <c r="H1" s="65"/>
      <c r="I1" s="65"/>
    </row>
    <row r="2" spans="1:9" ht="15" x14ac:dyDescent="0.25">
      <c r="A2" s="64" t="s">
        <v>86</v>
      </c>
      <c r="B2" s="65"/>
      <c r="C2" s="65"/>
      <c r="D2" s="65"/>
      <c r="E2" s="65"/>
      <c r="F2" s="65"/>
      <c r="G2" s="65"/>
      <c r="H2" s="65"/>
      <c r="I2" s="65"/>
    </row>
    <row r="3" spans="1:9" ht="15" x14ac:dyDescent="0.25">
      <c r="A3" s="64" t="s">
        <v>87</v>
      </c>
      <c r="B3" s="65"/>
      <c r="C3" s="65"/>
      <c r="D3" s="65"/>
      <c r="E3" s="65"/>
      <c r="F3" s="65"/>
      <c r="G3" s="65"/>
      <c r="H3" s="65"/>
      <c r="I3" s="65"/>
    </row>
    <row r="4" spans="1:9" ht="15" x14ac:dyDescent="0.25">
      <c r="A4" s="67" t="s">
        <v>88</v>
      </c>
      <c r="B4" s="65"/>
      <c r="C4" s="65"/>
      <c r="D4" s="65"/>
      <c r="E4" s="65"/>
      <c r="F4" s="65"/>
      <c r="G4" s="65"/>
      <c r="H4" s="65"/>
      <c r="I4" s="65"/>
    </row>
    <row r="6" spans="1:9" x14ac:dyDescent="0.2">
      <c r="B6" s="68" t="s">
        <v>83</v>
      </c>
      <c r="C6" s="68" t="s">
        <v>52</v>
      </c>
      <c r="D6" s="68" t="s">
        <v>53</v>
      </c>
      <c r="E6" s="68" t="s">
        <v>80</v>
      </c>
      <c r="F6" s="69" t="s">
        <v>74</v>
      </c>
      <c r="G6" s="68" t="s">
        <v>76</v>
      </c>
      <c r="H6" s="68" t="s">
        <v>54</v>
      </c>
      <c r="I6" s="69"/>
    </row>
    <row r="7" spans="1:9" x14ac:dyDescent="0.2">
      <c r="B7" s="69" t="s">
        <v>0</v>
      </c>
      <c r="C7" s="69" t="s">
        <v>1</v>
      </c>
      <c r="D7" s="69" t="s">
        <v>2</v>
      </c>
      <c r="E7" s="69" t="s">
        <v>81</v>
      </c>
      <c r="F7" s="69" t="s">
        <v>73</v>
      </c>
      <c r="G7" s="69" t="s">
        <v>77</v>
      </c>
      <c r="H7" s="69" t="s">
        <v>3</v>
      </c>
      <c r="I7" s="69" t="s">
        <v>4</v>
      </c>
    </row>
    <row r="8" spans="1:9" ht="15" thickBot="1" x14ac:dyDescent="0.25">
      <c r="A8" s="70" t="s">
        <v>5</v>
      </c>
      <c r="B8" s="71" t="s">
        <v>6</v>
      </c>
      <c r="C8" s="70" t="s">
        <v>6</v>
      </c>
      <c r="D8" s="70" t="s">
        <v>7</v>
      </c>
      <c r="E8" s="70" t="s">
        <v>82</v>
      </c>
      <c r="F8" s="70" t="s">
        <v>75</v>
      </c>
      <c r="G8" s="70" t="s">
        <v>78</v>
      </c>
      <c r="H8" s="70" t="s">
        <v>8</v>
      </c>
      <c r="I8" s="70" t="s">
        <v>9</v>
      </c>
    </row>
    <row r="9" spans="1:9" ht="24" customHeight="1" x14ac:dyDescent="0.2">
      <c r="A9" s="66" t="s">
        <v>10</v>
      </c>
      <c r="B9" s="72">
        <v>1329054</v>
      </c>
      <c r="C9" s="72">
        <v>233584</v>
      </c>
      <c r="D9" s="72">
        <v>130780</v>
      </c>
      <c r="E9" s="107">
        <v>26427</v>
      </c>
      <c r="F9" s="72">
        <v>237857</v>
      </c>
      <c r="G9" s="72">
        <v>39727</v>
      </c>
      <c r="H9" s="72">
        <v>9400</v>
      </c>
      <c r="I9" s="72">
        <v>2006829</v>
      </c>
    </row>
    <row r="10" spans="1:9" ht="24" customHeight="1" x14ac:dyDescent="0.2">
      <c r="A10" s="66" t="s">
        <v>11</v>
      </c>
      <c r="B10" s="72">
        <v>595209</v>
      </c>
      <c r="C10" s="72">
        <v>129459</v>
      </c>
      <c r="D10" s="72">
        <v>59640</v>
      </c>
      <c r="E10" s="107">
        <v>0</v>
      </c>
      <c r="F10" s="72">
        <v>79556</v>
      </c>
      <c r="G10" s="72">
        <v>18117</v>
      </c>
      <c r="H10" s="72">
        <v>3600</v>
      </c>
      <c r="I10" s="72">
        <v>885581</v>
      </c>
    </row>
    <row r="11" spans="1:9" ht="24" customHeight="1" x14ac:dyDescent="0.2">
      <c r="A11" s="66" t="s">
        <v>12</v>
      </c>
      <c r="B11" s="72">
        <v>636578</v>
      </c>
      <c r="C11" s="72">
        <v>116382</v>
      </c>
      <c r="D11" s="72">
        <v>61969</v>
      </c>
      <c r="E11" s="107">
        <v>0</v>
      </c>
      <c r="F11" s="72">
        <v>113052</v>
      </c>
      <c r="G11" s="72">
        <v>18824</v>
      </c>
      <c r="H11" s="72">
        <v>3600</v>
      </c>
      <c r="I11" s="72">
        <v>950405</v>
      </c>
    </row>
    <row r="12" spans="1:9" ht="24" customHeight="1" x14ac:dyDescent="0.2">
      <c r="A12" s="66" t="s">
        <v>13</v>
      </c>
      <c r="B12" s="72">
        <v>1003343</v>
      </c>
      <c r="C12" s="72">
        <v>247839</v>
      </c>
      <c r="D12" s="72">
        <v>102972</v>
      </c>
      <c r="E12" s="107">
        <v>0</v>
      </c>
      <c r="F12" s="72">
        <v>139034</v>
      </c>
      <c r="G12" s="72">
        <v>31280</v>
      </c>
      <c r="H12" s="72">
        <v>6100</v>
      </c>
      <c r="I12" s="72">
        <v>1530568</v>
      </c>
    </row>
    <row r="13" spans="1:9" ht="24" customHeight="1" x14ac:dyDescent="0.2">
      <c r="A13" s="66" t="s">
        <v>14</v>
      </c>
      <c r="B13" s="72">
        <v>956805</v>
      </c>
      <c r="C13" s="72">
        <v>190602</v>
      </c>
      <c r="D13" s="72">
        <v>94432</v>
      </c>
      <c r="E13" s="107">
        <v>0</v>
      </c>
      <c r="F13" s="72">
        <v>118535</v>
      </c>
      <c r="G13" s="72">
        <v>28685</v>
      </c>
      <c r="H13" s="72">
        <v>6280</v>
      </c>
      <c r="I13" s="72">
        <v>1395339</v>
      </c>
    </row>
    <row r="14" spans="1:9" ht="24" customHeight="1" x14ac:dyDescent="0.2">
      <c r="A14" s="66" t="s">
        <v>51</v>
      </c>
      <c r="B14" s="72">
        <v>646734</v>
      </c>
      <c r="C14" s="72">
        <v>117293</v>
      </c>
      <c r="D14" s="72">
        <v>62879</v>
      </c>
      <c r="E14" s="107">
        <v>0</v>
      </c>
      <c r="F14" s="72">
        <v>96696</v>
      </c>
      <c r="G14" s="72">
        <v>19101</v>
      </c>
      <c r="H14" s="72">
        <v>4400</v>
      </c>
      <c r="I14" s="72">
        <v>947103</v>
      </c>
    </row>
    <row r="15" spans="1:9" ht="24" customHeight="1" x14ac:dyDescent="0.2">
      <c r="A15" s="66" t="s">
        <v>15</v>
      </c>
      <c r="B15" s="72">
        <v>664143</v>
      </c>
      <c r="C15" s="72">
        <v>103554</v>
      </c>
      <c r="D15" s="72">
        <v>63181</v>
      </c>
      <c r="E15" s="107">
        <v>0</v>
      </c>
      <c r="F15" s="72">
        <v>145996</v>
      </c>
      <c r="G15" s="72">
        <v>19192</v>
      </c>
      <c r="H15" s="72">
        <v>4200</v>
      </c>
      <c r="I15" s="72">
        <v>1000266</v>
      </c>
    </row>
    <row r="16" spans="1:9" ht="30" customHeight="1" thickBot="1" x14ac:dyDescent="0.25">
      <c r="A16" s="73" t="s">
        <v>16</v>
      </c>
      <c r="B16" s="74">
        <v>5831866</v>
      </c>
      <c r="C16" s="74">
        <v>1138713</v>
      </c>
      <c r="D16" s="74">
        <v>575853</v>
      </c>
      <c r="E16" s="74">
        <v>26427</v>
      </c>
      <c r="F16" s="74">
        <v>930726</v>
      </c>
      <c r="G16" s="74">
        <v>174926</v>
      </c>
      <c r="H16" s="74">
        <v>37580</v>
      </c>
      <c r="I16" s="114">
        <v>8716091</v>
      </c>
    </row>
    <row r="17" spans="1:1" ht="15" thickTop="1" x14ac:dyDescent="0.2">
      <c r="A17" s="66" t="s">
        <v>17</v>
      </c>
    </row>
    <row r="18" spans="1:1" x14ac:dyDescent="0.2">
      <c r="A18" s="75">
        <v>45768</v>
      </c>
    </row>
    <row r="19" spans="1:1" x14ac:dyDescent="0.2">
      <c r="A19" s="76" t="s">
        <v>84</v>
      </c>
    </row>
  </sheetData>
  <phoneticPr fontId="0" type="noConversion"/>
  <pageMargins left="0.8" right="0.5" top="0.25" bottom="0.25" header="0.5" footer="0.5"/>
  <pageSetup scale="85" orientation="portrait" r:id="rId1"/>
  <headerFooter alignWithMargins="0">
    <oddFooter>&amp;C&amp;11- &amp;P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742D6B-FB29-4F51-AA25-BDC84DAAA7F6}">
  <sheetPr transitionEvaluation="1">
    <pageSetUpPr fitToPage="1"/>
  </sheetPr>
  <dimension ref="A1:IU52"/>
  <sheetViews>
    <sheetView defaultGridColor="0" view="pageBreakPreview" colorId="22" zoomScale="75" zoomScaleNormal="87" zoomScaleSheetLayoutView="75" workbookViewId="0">
      <selection activeCell="P35" sqref="P35"/>
    </sheetView>
  </sheetViews>
  <sheetFormatPr defaultColWidth="9.77734375" defaultRowHeight="12.75" x14ac:dyDescent="0.2"/>
  <cols>
    <col min="1" max="1" width="8.77734375" style="3" customWidth="1"/>
    <col min="2" max="2" width="18.77734375" style="3" customWidth="1"/>
    <col min="3" max="3" width="5.77734375" style="3" customWidth="1"/>
    <col min="4" max="4" width="5.6640625" style="3" customWidth="1"/>
    <col min="5" max="7" width="6.77734375" style="3" customWidth="1"/>
    <col min="8" max="8" width="9.6640625" style="6" customWidth="1"/>
    <col min="9" max="9" width="2.77734375" style="3" customWidth="1"/>
    <col min="10" max="10" width="9.6640625" style="3" customWidth="1"/>
    <col min="11" max="11" width="2.77734375" style="3" customWidth="1"/>
    <col min="12" max="12" width="9.109375" style="3" customWidth="1"/>
    <col min="13" max="13" width="2.77734375" style="3" customWidth="1"/>
    <col min="14" max="14" width="9.109375" style="3" customWidth="1"/>
    <col min="15" max="15" width="2.77734375" style="3" customWidth="1"/>
    <col min="16" max="16" width="11.33203125" style="3" customWidth="1"/>
    <col min="17" max="17" width="2.77734375" style="3" customWidth="1"/>
    <col min="18" max="18" width="10.77734375" style="3" customWidth="1"/>
    <col min="19" max="19" width="9.77734375" style="3" customWidth="1"/>
    <col min="20" max="20" width="9.77734375" style="3"/>
    <col min="21" max="21" width="11.77734375" style="3" customWidth="1"/>
    <col min="22" max="23" width="9.77734375" style="3"/>
    <col min="24" max="24" width="6.77734375" style="3" customWidth="1"/>
    <col min="25" max="25" width="7.77734375" style="3" bestFit="1" customWidth="1"/>
    <col min="26" max="26" width="7.77734375" style="3" customWidth="1"/>
    <col min="27" max="27" width="6.77734375" style="3" customWidth="1"/>
    <col min="28" max="28" width="7.77734375" style="3" customWidth="1"/>
    <col min="29" max="30" width="8.77734375" style="3" customWidth="1"/>
    <col min="31" max="31" width="9.77734375" style="3"/>
    <col min="32" max="32" width="8.77734375" style="3" customWidth="1"/>
    <col min="33" max="33" width="6.77734375" style="3" customWidth="1"/>
    <col min="34" max="34" width="3.77734375" style="3" customWidth="1"/>
    <col min="35" max="35" width="4.77734375" style="3" customWidth="1"/>
    <col min="36" max="36" width="2.77734375" style="3" customWidth="1"/>
    <col min="37" max="255" width="9.77734375" style="3"/>
    <col min="256" max="16384" width="9.77734375" style="4"/>
  </cols>
  <sheetData>
    <row r="1" spans="1:20" x14ac:dyDescent="0.2">
      <c r="A1" s="1" t="s">
        <v>18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R1" s="36"/>
    </row>
    <row r="2" spans="1:20" x14ac:dyDescent="0.2">
      <c r="A2" s="1" t="str">
        <f>'State Aid Summary'!A2</f>
        <v>Public School Support Program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20" x14ac:dyDescent="0.2">
      <c r="A3" s="1" t="str">
        <f>'State Aid Summary'!A3</f>
        <v>Final Computations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1:20" x14ac:dyDescent="0.2">
      <c r="A4" s="1" t="str">
        <f>'State Aid Summary'!$A$4</f>
        <v>For the 2025-26 year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R4" s="5" t="s">
        <v>28</v>
      </c>
    </row>
    <row r="5" spans="1:20" ht="16.899999999999999" customHeight="1" x14ac:dyDescent="0.2">
      <c r="N5" s="9" t="s">
        <v>67</v>
      </c>
    </row>
    <row r="6" spans="1:20" ht="12.95" customHeight="1" x14ac:dyDescent="0.2">
      <c r="A6" s="7" t="s">
        <v>55</v>
      </c>
      <c r="B6" s="8"/>
      <c r="J6" s="8"/>
      <c r="L6" s="81"/>
      <c r="N6" s="9" t="s">
        <v>68</v>
      </c>
      <c r="P6" s="81"/>
      <c r="S6" s="9" t="s">
        <v>29</v>
      </c>
    </row>
    <row r="7" spans="1:20" ht="12" customHeight="1" x14ac:dyDescent="0.2">
      <c r="H7" s="9" t="s">
        <v>21</v>
      </c>
      <c r="J7" s="81" t="s">
        <v>20</v>
      </c>
      <c r="L7" s="81" t="s">
        <v>20</v>
      </c>
      <c r="N7" s="9" t="s">
        <v>69</v>
      </c>
      <c r="P7" s="81"/>
      <c r="S7" s="9" t="s">
        <v>30</v>
      </c>
    </row>
    <row r="8" spans="1:20" ht="12" customHeight="1" x14ac:dyDescent="0.2">
      <c r="A8" s="10"/>
      <c r="D8" s="10"/>
      <c r="H8" s="81" t="s">
        <v>62</v>
      </c>
      <c r="I8" s="12"/>
      <c r="J8" s="81" t="s">
        <v>31</v>
      </c>
      <c r="L8" s="81" t="s">
        <v>22</v>
      </c>
      <c r="N8" s="9" t="s">
        <v>32</v>
      </c>
      <c r="P8" s="81" t="s">
        <v>4</v>
      </c>
      <c r="S8" s="9" t="s">
        <v>33</v>
      </c>
    </row>
    <row r="9" spans="1:20" ht="12" customHeight="1" thickBot="1" x14ac:dyDescent="0.25">
      <c r="A9" s="44"/>
      <c r="B9" s="45"/>
      <c r="C9" s="38"/>
      <c r="D9" s="44"/>
      <c r="E9" s="44"/>
      <c r="F9" s="44"/>
      <c r="G9" s="44"/>
      <c r="H9" s="82" t="s">
        <v>63</v>
      </c>
      <c r="I9" s="91"/>
      <c r="J9" s="82" t="s">
        <v>19</v>
      </c>
      <c r="K9" s="48"/>
      <c r="L9" s="82" t="s">
        <v>34</v>
      </c>
      <c r="M9" s="48"/>
      <c r="N9" s="38" t="s">
        <v>35</v>
      </c>
      <c r="O9" s="48"/>
      <c r="P9" s="82" t="s">
        <v>9</v>
      </c>
      <c r="Q9" s="48"/>
      <c r="S9" s="9" t="s">
        <v>36</v>
      </c>
    </row>
    <row r="10" spans="1:20" ht="4.9000000000000004" customHeight="1" x14ac:dyDescent="0.2">
      <c r="A10" s="17" t="s">
        <v>23</v>
      </c>
      <c r="H10" s="83"/>
    </row>
    <row r="11" spans="1:20" x14ac:dyDescent="0.2">
      <c r="A11" s="10"/>
      <c r="B11" s="18" t="s">
        <v>61</v>
      </c>
      <c r="C11" s="10"/>
      <c r="D11" s="10"/>
      <c r="E11" s="18"/>
      <c r="F11" s="18"/>
      <c r="G11" s="18"/>
      <c r="H11" s="84"/>
      <c r="I11" s="81"/>
      <c r="J11" s="12">
        <v>879754</v>
      </c>
      <c r="L11" s="12">
        <f>25352</f>
        <v>25352</v>
      </c>
      <c r="N11" s="12" t="e">
        <f>'State Aid Summary'!#REF!+'State Aid Summary'!#REF!</f>
        <v>#REF!</v>
      </c>
      <c r="P11" s="12" t="e">
        <f>ROUND((J11+L11+N11),0)</f>
        <v>#REF!</v>
      </c>
      <c r="S11" s="19"/>
      <c r="T11" s="3">
        <f>999456.5+12372.5+4436+37159</f>
        <v>1053424</v>
      </c>
    </row>
    <row r="12" spans="1:20" ht="6" customHeight="1" x14ac:dyDescent="0.2">
      <c r="H12" s="84" t="s">
        <v>24</v>
      </c>
      <c r="I12" s="12"/>
      <c r="J12" s="20" t="s">
        <v>25</v>
      </c>
      <c r="L12" s="20" t="s">
        <v>26</v>
      </c>
      <c r="N12" s="20" t="s">
        <v>27</v>
      </c>
      <c r="P12" s="20" t="s">
        <v>27</v>
      </c>
      <c r="S12" s="21"/>
    </row>
    <row r="13" spans="1:20" x14ac:dyDescent="0.2">
      <c r="B13" s="18" t="s">
        <v>37</v>
      </c>
      <c r="H13" s="85" t="e">
        <f>21+'State Aid Summary'!#REF!</f>
        <v>#REF!</v>
      </c>
      <c r="J13" s="92">
        <f>SUM(J11:J11)</f>
        <v>879754</v>
      </c>
      <c r="L13" s="92">
        <f>SUM(L11:L11)</f>
        <v>25352</v>
      </c>
      <c r="N13" s="92" t="e">
        <f>SUM(N11:N11)</f>
        <v>#REF!</v>
      </c>
      <c r="P13" s="92" t="e">
        <f>SUM(P11:P11)</f>
        <v>#REF!</v>
      </c>
      <c r="S13" s="22">
        <f>SUM(S11:S11)</f>
        <v>0</v>
      </c>
    </row>
    <row r="14" spans="1:20" x14ac:dyDescent="0.2">
      <c r="B14" s="18"/>
      <c r="H14" s="85"/>
      <c r="J14" s="93"/>
      <c r="L14" s="93"/>
      <c r="N14" s="93"/>
      <c r="P14" s="93"/>
      <c r="S14" s="19"/>
    </row>
    <row r="15" spans="1:20" x14ac:dyDescent="0.2">
      <c r="B15" s="18"/>
      <c r="H15" s="85"/>
      <c r="J15" s="93"/>
      <c r="L15" s="93"/>
      <c r="N15" s="93"/>
      <c r="P15" s="93"/>
      <c r="S15" s="19"/>
    </row>
    <row r="16" spans="1:20" ht="16.899999999999999" customHeight="1" x14ac:dyDescent="0.2">
      <c r="H16" s="85"/>
      <c r="J16" s="12" t="s">
        <v>25</v>
      </c>
      <c r="L16" s="12" t="s">
        <v>26</v>
      </c>
      <c r="N16" s="12" t="s">
        <v>27</v>
      </c>
      <c r="P16" s="12" t="s">
        <v>27</v>
      </c>
    </row>
    <row r="17" spans="1:20" ht="12.95" customHeight="1" x14ac:dyDescent="0.2">
      <c r="A17" s="7" t="s">
        <v>38</v>
      </c>
      <c r="H17" s="85"/>
      <c r="J17" s="81"/>
      <c r="L17" s="81"/>
      <c r="N17" s="23"/>
      <c r="P17" s="8"/>
      <c r="S17" s="8"/>
    </row>
    <row r="18" spans="1:20" ht="12" customHeight="1" x14ac:dyDescent="0.2">
      <c r="A18" s="8"/>
      <c r="B18" s="8"/>
      <c r="H18" s="85"/>
      <c r="J18" s="8"/>
      <c r="L18" s="81"/>
      <c r="N18" s="9"/>
      <c r="P18" s="81"/>
      <c r="S18" s="9" t="s">
        <v>29</v>
      </c>
    </row>
    <row r="19" spans="1:20" ht="12" customHeight="1" x14ac:dyDescent="0.2">
      <c r="H19" s="86" t="s">
        <v>21</v>
      </c>
      <c r="J19" s="81" t="s">
        <v>20</v>
      </c>
      <c r="L19" s="81" t="s">
        <v>20</v>
      </c>
      <c r="N19" s="9"/>
      <c r="P19" s="81"/>
      <c r="S19" s="9" t="s">
        <v>30</v>
      </c>
    </row>
    <row r="20" spans="1:20" ht="12" customHeight="1" x14ac:dyDescent="0.2">
      <c r="A20" s="10"/>
      <c r="C20" s="10"/>
      <c r="D20" s="10"/>
      <c r="E20" s="10"/>
      <c r="F20" s="10"/>
      <c r="G20" s="10"/>
      <c r="H20" s="87" t="s">
        <v>62</v>
      </c>
      <c r="I20" s="12"/>
      <c r="J20" s="81" t="s">
        <v>31</v>
      </c>
      <c r="L20" s="81" t="s">
        <v>22</v>
      </c>
      <c r="N20" s="9"/>
      <c r="P20" s="81" t="s">
        <v>4</v>
      </c>
      <c r="S20" s="9" t="s">
        <v>33</v>
      </c>
    </row>
    <row r="21" spans="1:20" ht="12" customHeight="1" x14ac:dyDescent="0.2">
      <c r="A21" s="13"/>
      <c r="B21" s="14"/>
      <c r="C21" s="13"/>
      <c r="D21" s="13"/>
      <c r="E21" s="13"/>
      <c r="F21" s="13"/>
      <c r="G21" s="13"/>
      <c r="H21" s="88" t="s">
        <v>63</v>
      </c>
      <c r="I21" s="94"/>
      <c r="J21" s="95" t="s">
        <v>19</v>
      </c>
      <c r="K21" s="108"/>
      <c r="L21" s="95" t="s">
        <v>34</v>
      </c>
      <c r="M21" s="108"/>
      <c r="N21" s="9"/>
      <c r="O21" s="108"/>
      <c r="P21" s="95" t="s">
        <v>9</v>
      </c>
      <c r="S21" s="15" t="s">
        <v>36</v>
      </c>
    </row>
    <row r="22" spans="1:20" ht="4.9000000000000004" customHeight="1" x14ac:dyDescent="0.2">
      <c r="A22" s="17" t="s">
        <v>23</v>
      </c>
      <c r="E22" s="17" t="s">
        <v>23</v>
      </c>
      <c r="F22" s="17"/>
      <c r="G22" s="17"/>
      <c r="H22" s="87" t="s">
        <v>23</v>
      </c>
      <c r="I22" s="12"/>
      <c r="J22" s="96" t="s">
        <v>23</v>
      </c>
      <c r="K22" s="17" t="s">
        <v>23</v>
      </c>
      <c r="L22" s="96" t="s">
        <v>23</v>
      </c>
      <c r="M22" s="17" t="s">
        <v>23</v>
      </c>
      <c r="N22" s="96"/>
      <c r="O22" s="17" t="s">
        <v>23</v>
      </c>
      <c r="P22" s="96" t="s">
        <v>23</v>
      </c>
    </row>
    <row r="23" spans="1:20" x14ac:dyDescent="0.2">
      <c r="A23" s="10"/>
      <c r="B23" s="24" t="s">
        <v>61</v>
      </c>
      <c r="C23" s="10"/>
      <c r="D23" s="10"/>
      <c r="E23" s="10"/>
      <c r="F23" s="10"/>
      <c r="G23" s="10"/>
      <c r="H23" s="84"/>
      <c r="I23" s="10"/>
      <c r="J23" s="12">
        <v>209296.5</v>
      </c>
      <c r="L23" s="12">
        <v>8191.8</v>
      </c>
      <c r="N23" s="12"/>
      <c r="P23" s="12">
        <f>ROUND((J23+L23+N23),0)</f>
        <v>217488</v>
      </c>
      <c r="S23" s="19"/>
    </row>
    <row r="24" spans="1:20" ht="6" customHeight="1" x14ac:dyDescent="0.2">
      <c r="H24" s="85"/>
      <c r="J24" s="20" t="s">
        <v>25</v>
      </c>
      <c r="L24" s="20" t="s">
        <v>26</v>
      </c>
      <c r="N24" s="12"/>
      <c r="P24" s="20" t="s">
        <v>27</v>
      </c>
      <c r="S24" s="21"/>
    </row>
    <row r="25" spans="1:20" x14ac:dyDescent="0.2">
      <c r="B25" s="18" t="s">
        <v>39</v>
      </c>
      <c r="H25" s="85">
        <v>8.82</v>
      </c>
      <c r="J25" s="92">
        <f>SUM(J23:J23)</f>
        <v>209296.5</v>
      </c>
      <c r="K25" s="26"/>
      <c r="L25" s="92">
        <f>SUM(L23:L23)</f>
        <v>8191.8</v>
      </c>
      <c r="M25" s="26"/>
      <c r="N25" s="93"/>
      <c r="O25" s="26"/>
      <c r="P25" s="92">
        <f>SUM(P23:P23)</f>
        <v>217488</v>
      </c>
      <c r="S25" s="22">
        <f>SUM(S23:S23)</f>
        <v>0</v>
      </c>
    </row>
    <row r="26" spans="1:20" ht="9.9499999999999993" customHeight="1" x14ac:dyDescent="0.2">
      <c r="H26" s="85"/>
      <c r="J26" s="12" t="s">
        <v>25</v>
      </c>
      <c r="L26" s="12" t="s">
        <v>26</v>
      </c>
      <c r="N26" s="12"/>
      <c r="P26" s="12" t="s">
        <v>27</v>
      </c>
    </row>
    <row r="27" spans="1:20" x14ac:dyDescent="0.2">
      <c r="A27" s="63" t="s">
        <v>56</v>
      </c>
      <c r="B27" s="18"/>
      <c r="H27" s="85"/>
      <c r="J27" s="93"/>
      <c r="K27" s="26"/>
      <c r="L27" s="93"/>
      <c r="M27" s="26"/>
      <c r="N27" s="93"/>
      <c r="O27" s="26"/>
      <c r="P27" s="93" t="e">
        <f>P13+P25</f>
        <v>#REF!</v>
      </c>
      <c r="S27" s="26"/>
      <c r="T27" s="3" t="s">
        <v>60</v>
      </c>
    </row>
    <row r="28" spans="1:20" ht="9.9499999999999993" customHeight="1" x14ac:dyDescent="0.2">
      <c r="H28" s="85"/>
      <c r="J28" s="12" t="s">
        <v>25</v>
      </c>
      <c r="L28" s="12" t="s">
        <v>26</v>
      </c>
      <c r="N28" s="12"/>
      <c r="P28" s="12" t="s">
        <v>27</v>
      </c>
    </row>
    <row r="29" spans="1:20" x14ac:dyDescent="0.2">
      <c r="A29" s="27" t="s">
        <v>79</v>
      </c>
      <c r="D29" s="28"/>
      <c r="H29" s="85"/>
      <c r="P29" s="29" t="e">
        <f>ROUND(P27*R29,0)</f>
        <v>#REF!</v>
      </c>
      <c r="R29" s="30">
        <v>8.2599999999999993E-2</v>
      </c>
    </row>
    <row r="30" spans="1:20" ht="9.9499999999999993" customHeight="1" x14ac:dyDescent="0.2">
      <c r="A30" s="31"/>
      <c r="B30" s="8"/>
      <c r="H30" s="85"/>
    </row>
    <row r="31" spans="1:20" x14ac:dyDescent="0.2">
      <c r="A31" s="27" t="s">
        <v>40</v>
      </c>
      <c r="B31" s="8"/>
      <c r="H31" s="85"/>
    </row>
    <row r="32" spans="1:20" x14ac:dyDescent="0.2">
      <c r="A32" s="18"/>
      <c r="B32" s="77" t="s">
        <v>59</v>
      </c>
      <c r="C32" s="32"/>
      <c r="D32" s="33"/>
      <c r="H32" s="85"/>
      <c r="P32" s="29" t="e">
        <f>ROUND(P27*0.125,0)</f>
        <v>#REF!</v>
      </c>
    </row>
    <row r="33" spans="1:18" x14ac:dyDescent="0.2">
      <c r="A33" s="18"/>
      <c r="B33" s="3" t="s">
        <v>71</v>
      </c>
      <c r="C33" s="8"/>
      <c r="D33" s="33"/>
      <c r="H33" s="85"/>
      <c r="P33" s="109" t="e">
        <f>R33*200</f>
        <v>#REF!</v>
      </c>
      <c r="R33" s="3" t="e">
        <f>'State Aid Summary'!#REF!+'State Aid Summary'!#REF!</f>
        <v>#REF!</v>
      </c>
    </row>
    <row r="34" spans="1:18" ht="9.9499999999999993" customHeight="1" x14ac:dyDescent="0.2">
      <c r="H34" s="85"/>
    </row>
    <row r="35" spans="1:18" ht="13.5" thickBot="1" x14ac:dyDescent="0.25">
      <c r="A35" s="27" t="s">
        <v>41</v>
      </c>
      <c r="H35" s="85"/>
      <c r="P35" s="110" t="e">
        <f>ROUND((SUM(P27:P33)),0)</f>
        <v>#REF!</v>
      </c>
    </row>
    <row r="36" spans="1:18" ht="4.9000000000000004" customHeight="1" thickTop="1" x14ac:dyDescent="0.2">
      <c r="A36" s="8"/>
      <c r="B36" s="8"/>
      <c r="C36" s="8"/>
      <c r="D36" s="8"/>
      <c r="E36" s="8"/>
      <c r="F36" s="8"/>
      <c r="G36" s="8"/>
      <c r="H36" s="89"/>
      <c r="I36" s="8"/>
      <c r="J36" s="8"/>
      <c r="K36" s="8"/>
      <c r="L36" s="8"/>
      <c r="M36" s="8"/>
      <c r="N36" s="8"/>
      <c r="O36" s="8"/>
      <c r="P36" s="8"/>
    </row>
    <row r="37" spans="1:18" ht="4.9000000000000004" customHeight="1" x14ac:dyDescent="0.2">
      <c r="A37" s="8"/>
      <c r="B37" s="8"/>
      <c r="C37" s="8"/>
      <c r="D37" s="8"/>
      <c r="E37" s="8"/>
      <c r="F37" s="8"/>
      <c r="G37" s="8"/>
      <c r="H37" s="89"/>
      <c r="I37" s="8"/>
      <c r="J37" s="8"/>
      <c r="K37" s="8"/>
      <c r="L37" s="8"/>
      <c r="M37" s="8"/>
      <c r="N37" s="8"/>
      <c r="O37" s="8"/>
      <c r="P37" s="8"/>
    </row>
    <row r="38" spans="1:18" x14ac:dyDescent="0.2">
      <c r="A38" s="8"/>
      <c r="B38" s="8"/>
      <c r="C38" s="8"/>
      <c r="D38" s="8"/>
      <c r="E38" s="8"/>
      <c r="F38" s="8"/>
      <c r="G38" s="8"/>
      <c r="H38" s="89"/>
      <c r="I38" s="8"/>
      <c r="J38" s="8"/>
      <c r="K38" s="8"/>
      <c r="L38" s="8"/>
      <c r="M38" s="8"/>
      <c r="N38" s="8"/>
      <c r="O38" s="8"/>
      <c r="P38" s="8"/>
    </row>
    <row r="39" spans="1:18" x14ac:dyDescent="0.2">
      <c r="A39" s="8"/>
      <c r="B39" s="8"/>
      <c r="C39" s="8"/>
      <c r="D39" s="8"/>
      <c r="E39" s="8"/>
      <c r="F39" s="8"/>
      <c r="G39" s="8"/>
      <c r="H39" s="89"/>
      <c r="I39" s="8"/>
      <c r="J39" s="8"/>
      <c r="K39" s="8"/>
      <c r="L39" s="8"/>
      <c r="M39" s="8"/>
      <c r="N39" s="8"/>
      <c r="O39" s="8"/>
      <c r="P39" s="8"/>
    </row>
    <row r="40" spans="1:18" x14ac:dyDescent="0.2">
      <c r="A40" s="8"/>
      <c r="B40" s="8"/>
      <c r="C40" s="8"/>
      <c r="D40" s="8"/>
      <c r="E40" s="8"/>
      <c r="F40" s="8"/>
      <c r="G40" s="8"/>
      <c r="H40" s="89"/>
      <c r="I40" s="8"/>
      <c r="J40" s="8"/>
      <c r="K40" s="8"/>
      <c r="L40" s="8"/>
      <c r="M40" s="8"/>
      <c r="N40" s="8"/>
      <c r="O40" s="8"/>
      <c r="P40" s="8"/>
    </row>
    <row r="41" spans="1:18" x14ac:dyDescent="0.2">
      <c r="A41" s="8"/>
      <c r="B41" s="8"/>
      <c r="C41" s="8"/>
      <c r="D41" s="8"/>
      <c r="E41" s="8"/>
      <c r="F41" s="8"/>
      <c r="G41" s="8"/>
      <c r="H41" s="89"/>
      <c r="I41" s="8"/>
      <c r="J41" s="8"/>
      <c r="K41" s="8"/>
      <c r="L41" s="8"/>
      <c r="M41" s="8"/>
      <c r="N41" s="8"/>
      <c r="O41" s="8"/>
      <c r="P41" s="8"/>
    </row>
    <row r="42" spans="1:18" x14ac:dyDescent="0.2">
      <c r="A42" s="8"/>
      <c r="B42" s="8"/>
      <c r="C42" s="8"/>
      <c r="D42" s="8"/>
      <c r="E42" s="8"/>
      <c r="F42" s="8"/>
      <c r="G42" s="8"/>
      <c r="H42" s="90"/>
      <c r="I42" s="8"/>
      <c r="J42" s="8"/>
      <c r="K42" s="8"/>
      <c r="L42" s="8"/>
      <c r="M42" s="8"/>
      <c r="N42" s="8"/>
      <c r="O42" s="8"/>
      <c r="P42" s="8"/>
    </row>
    <row r="43" spans="1:18" x14ac:dyDescent="0.2">
      <c r="A43" s="8"/>
      <c r="B43" s="8"/>
      <c r="C43" s="8"/>
      <c r="D43" s="8"/>
      <c r="E43" s="8"/>
      <c r="F43" s="8"/>
      <c r="G43" s="8"/>
      <c r="H43" s="90"/>
      <c r="I43" s="8"/>
      <c r="J43" s="8"/>
      <c r="K43" s="8"/>
      <c r="L43" s="8"/>
      <c r="M43" s="8"/>
      <c r="N43" s="8"/>
      <c r="O43" s="8"/>
      <c r="P43" s="8"/>
    </row>
    <row r="44" spans="1:18" x14ac:dyDescent="0.2">
      <c r="A44" s="8"/>
      <c r="B44" s="8"/>
      <c r="C44" s="8"/>
      <c r="D44" s="8"/>
      <c r="E44" s="8"/>
      <c r="F44" s="8"/>
      <c r="G44" s="8"/>
      <c r="H44" s="90"/>
      <c r="I44" s="8"/>
      <c r="J44" s="8"/>
      <c r="K44" s="8"/>
      <c r="L44" s="8"/>
      <c r="M44" s="8"/>
      <c r="N44" s="8"/>
      <c r="O44" s="8"/>
      <c r="P44" s="8"/>
    </row>
    <row r="45" spans="1:18" x14ac:dyDescent="0.2">
      <c r="A45" s="8"/>
      <c r="B45" s="8"/>
      <c r="C45" s="8"/>
      <c r="D45" s="8"/>
      <c r="E45" s="8"/>
      <c r="F45" s="8"/>
      <c r="G45" s="8"/>
      <c r="H45" s="90"/>
      <c r="I45" s="8"/>
      <c r="J45" s="8"/>
      <c r="K45" s="8"/>
      <c r="L45" s="8"/>
      <c r="M45" s="8"/>
      <c r="N45" s="8"/>
      <c r="O45" s="8"/>
      <c r="P45" s="8"/>
    </row>
    <row r="46" spans="1:18" ht="9.9499999999999993" customHeight="1" x14ac:dyDescent="0.2">
      <c r="H46" s="83"/>
    </row>
    <row r="47" spans="1:18" ht="27.75" customHeight="1" x14ac:dyDescent="0.2">
      <c r="A47" s="115" t="s">
        <v>49</v>
      </c>
      <c r="B47" s="116"/>
      <c r="C47" s="116"/>
      <c r="D47" s="116"/>
      <c r="E47" s="116"/>
      <c r="F47" s="116"/>
      <c r="G47" s="116"/>
      <c r="H47" s="116"/>
      <c r="I47" s="116"/>
      <c r="J47" s="116"/>
      <c r="K47" s="116"/>
      <c r="L47" s="116"/>
      <c r="M47" s="116"/>
      <c r="N47" s="116"/>
      <c r="O47" s="116"/>
      <c r="P47" s="116"/>
    </row>
    <row r="49" spans="1:2" ht="9.9499999999999993" customHeight="1" x14ac:dyDescent="0.2"/>
    <row r="50" spans="1:2" x14ac:dyDescent="0.2">
      <c r="A50" s="18" t="str">
        <f>'State Aid Summary'!A17</f>
        <v>OSF</v>
      </c>
    </row>
    <row r="51" spans="1:2" x14ac:dyDescent="0.2">
      <c r="A51" s="34">
        <f>'State Aid Summary'!A18</f>
        <v>45768</v>
      </c>
      <c r="B51" s="18"/>
    </row>
    <row r="52" spans="1:2" x14ac:dyDescent="0.2">
      <c r="A52" s="18" t="str">
        <f>'State Aid Summary'!A19</f>
        <v>MCVC26 Comps</v>
      </c>
      <c r="B52" s="35"/>
    </row>
  </sheetData>
  <mergeCells count="1">
    <mergeCell ref="A47:P47"/>
  </mergeCells>
  <phoneticPr fontId="0" type="noConversion"/>
  <pageMargins left="0.8" right="0.5" top="0.25" bottom="0.25" header="0.5" footer="0.5"/>
  <pageSetup scale="63" orientation="portrait" r:id="rId1"/>
  <headerFooter alignWithMargins="0">
    <oddFooter>&amp;C&amp;11- &amp;P 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5ECCF0-3ACB-49F0-A6A7-D137EA10FE65}">
  <sheetPr transitionEvaluation="1">
    <pageSetUpPr fitToPage="1"/>
  </sheetPr>
  <dimension ref="A1:AF56"/>
  <sheetViews>
    <sheetView defaultGridColor="0" view="pageBreakPreview" colorId="22" zoomScale="75" zoomScaleNormal="87" zoomScaleSheetLayoutView="75" workbookViewId="0">
      <selection activeCell="P35" sqref="P35"/>
    </sheetView>
  </sheetViews>
  <sheetFormatPr defaultColWidth="9.77734375" defaultRowHeight="12.75" x14ac:dyDescent="0.2"/>
  <cols>
    <col min="1" max="1" width="8.77734375" style="4" customWidth="1"/>
    <col min="2" max="2" width="18.77734375" style="4" customWidth="1"/>
    <col min="3" max="3" width="5.77734375" style="23" customWidth="1"/>
    <col min="4" max="4" width="4.77734375" style="4" customWidth="1"/>
    <col min="5" max="5" width="6.77734375" style="4" customWidth="1"/>
    <col min="6" max="8" width="4.77734375" style="8" customWidth="1"/>
    <col min="9" max="9" width="9.6640625" style="8" customWidth="1"/>
    <col min="10" max="10" width="2.77734375" style="4" customWidth="1"/>
    <col min="11" max="11" width="9.44140625" style="4" customWidth="1"/>
    <col min="12" max="12" width="2.77734375" style="4" customWidth="1"/>
    <col min="13" max="13" width="8.77734375" style="4" customWidth="1"/>
    <col min="14" max="14" width="2.77734375" style="4" customWidth="1"/>
    <col min="15" max="15" width="8.77734375" style="4" customWidth="1"/>
    <col min="16" max="16" width="2.77734375" style="4" customWidth="1"/>
    <col min="17" max="17" width="10.77734375" style="4" customWidth="1"/>
    <col min="18" max="18" width="2.77734375" style="4" customWidth="1"/>
    <col min="19" max="21" width="9.77734375" style="4"/>
    <col min="22" max="22" width="11.77734375" style="4" customWidth="1"/>
    <col min="23" max="24" width="9.77734375" style="4"/>
    <col min="25" max="25" width="6.77734375" style="4" bestFit="1" customWidth="1"/>
    <col min="26" max="27" width="9.77734375" style="4"/>
    <col min="28" max="28" width="2.77734375" style="4" customWidth="1"/>
    <col min="29" max="29" width="6.77734375" style="4" customWidth="1"/>
    <col min="30" max="30" width="9.77734375" style="4"/>
    <col min="31" max="31" width="7.77734375" style="4" customWidth="1"/>
    <col min="32" max="33" width="8.77734375" style="4" customWidth="1"/>
    <col min="34" max="34" width="6.77734375" style="4" customWidth="1"/>
    <col min="35" max="35" width="3.77734375" style="4" customWidth="1"/>
    <col min="36" max="37" width="4.77734375" style="4" customWidth="1"/>
    <col min="38" max="16384" width="9.77734375" style="4"/>
  </cols>
  <sheetData>
    <row r="1" spans="1:32" x14ac:dyDescent="0.2">
      <c r="A1" s="1" t="s">
        <v>42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62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spans="1:32" x14ac:dyDescent="0.2">
      <c r="A2" s="1" t="str">
        <f>'State Aid Summary'!A2</f>
        <v>Public School Support Program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62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</row>
    <row r="3" spans="1:32" x14ac:dyDescent="0.2">
      <c r="A3" s="1" t="str">
        <f>'State Aid Summary'!A3</f>
        <v>Final Computations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62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</row>
    <row r="4" spans="1:32" x14ac:dyDescent="0.2">
      <c r="A4" s="1" t="str">
        <f>'State Aid Summary'!A4</f>
        <v>For the 2025-26 year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62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</row>
    <row r="5" spans="1:32" ht="30" customHeight="1" x14ac:dyDescent="0.2">
      <c r="A5" s="3"/>
      <c r="B5" s="3"/>
      <c r="C5" s="9"/>
      <c r="D5" s="3"/>
      <c r="E5" s="3"/>
      <c r="F5" s="6"/>
      <c r="G5" s="6"/>
      <c r="H5" s="6"/>
      <c r="I5" s="6"/>
      <c r="J5" s="3"/>
      <c r="K5" s="3"/>
      <c r="L5" s="3"/>
      <c r="M5" s="3"/>
      <c r="N5" s="3"/>
      <c r="O5" s="9" t="s">
        <v>67</v>
      </c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</row>
    <row r="6" spans="1:32" ht="12.95" customHeight="1" x14ac:dyDescent="0.2">
      <c r="A6" s="63" t="s">
        <v>55</v>
      </c>
      <c r="C6" s="9"/>
      <c r="D6" s="3"/>
      <c r="E6" s="3"/>
      <c r="F6" s="6"/>
      <c r="G6" s="6"/>
      <c r="H6" s="6"/>
      <c r="I6" s="6"/>
      <c r="J6" s="3"/>
      <c r="L6" s="3"/>
      <c r="M6" s="81"/>
      <c r="N6" s="3"/>
      <c r="O6" s="9" t="s">
        <v>68</v>
      </c>
      <c r="P6" s="3"/>
      <c r="Q6" s="81"/>
      <c r="R6" s="3"/>
      <c r="S6" s="3"/>
      <c r="T6" s="9" t="s">
        <v>29</v>
      </c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</row>
    <row r="7" spans="1:32" ht="12" customHeight="1" x14ac:dyDescent="0.2">
      <c r="A7" s="3"/>
      <c r="B7" s="3"/>
      <c r="C7" s="9"/>
      <c r="D7" s="3"/>
      <c r="E7" s="3"/>
      <c r="F7" s="6"/>
      <c r="G7" s="6"/>
      <c r="H7" s="6"/>
      <c r="I7" s="9" t="s">
        <v>21</v>
      </c>
      <c r="J7" s="3"/>
      <c r="K7" s="81" t="s">
        <v>20</v>
      </c>
      <c r="L7" s="3"/>
      <c r="M7" s="81" t="s">
        <v>20</v>
      </c>
      <c r="N7" s="3"/>
      <c r="O7" s="9" t="s">
        <v>69</v>
      </c>
      <c r="P7" s="3"/>
      <c r="Q7" s="81"/>
      <c r="R7" s="3"/>
      <c r="S7" s="3"/>
      <c r="T7" s="9" t="s">
        <v>30</v>
      </c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</row>
    <row r="8" spans="1:32" ht="12" customHeight="1" x14ac:dyDescent="0.2">
      <c r="A8" s="10"/>
      <c r="B8" s="3"/>
      <c r="C8" s="9"/>
      <c r="D8" s="10"/>
      <c r="E8" s="3"/>
      <c r="F8" s="11"/>
      <c r="G8" s="11"/>
      <c r="H8" s="11"/>
      <c r="I8" s="81" t="s">
        <v>64</v>
      </c>
      <c r="J8" s="12"/>
      <c r="K8" s="81" t="s">
        <v>31</v>
      </c>
      <c r="L8" s="3"/>
      <c r="M8" s="81" t="s">
        <v>22</v>
      </c>
      <c r="N8" s="3"/>
      <c r="O8" s="9" t="s">
        <v>32</v>
      </c>
      <c r="P8" s="3"/>
      <c r="Q8" s="81" t="s">
        <v>4</v>
      </c>
      <c r="R8" s="3"/>
      <c r="S8" s="3"/>
      <c r="T8" s="9" t="s">
        <v>33</v>
      </c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</row>
    <row r="9" spans="1:32" ht="12" customHeight="1" thickBot="1" x14ac:dyDescent="0.25">
      <c r="A9" s="44"/>
      <c r="B9" s="45"/>
      <c r="C9" s="38"/>
      <c r="D9" s="44"/>
      <c r="E9" s="44"/>
      <c r="F9" s="46"/>
      <c r="G9" s="46"/>
      <c r="H9" s="46"/>
      <c r="I9" s="82" t="s">
        <v>63</v>
      </c>
      <c r="J9" s="91"/>
      <c r="K9" s="82" t="s">
        <v>19</v>
      </c>
      <c r="L9" s="48"/>
      <c r="M9" s="82" t="s">
        <v>34</v>
      </c>
      <c r="N9" s="48"/>
      <c r="O9" s="38" t="s">
        <v>35</v>
      </c>
      <c r="P9" s="48"/>
      <c r="Q9" s="82" t="s">
        <v>9</v>
      </c>
      <c r="R9" s="48"/>
      <c r="S9" s="3"/>
      <c r="T9" s="9" t="s">
        <v>36</v>
      </c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</row>
    <row r="10" spans="1:32" ht="4.9000000000000004" customHeight="1" x14ac:dyDescent="0.2">
      <c r="A10" s="17" t="s">
        <v>23</v>
      </c>
      <c r="B10" s="3"/>
      <c r="C10" s="9"/>
      <c r="D10" s="3"/>
      <c r="E10" s="3"/>
      <c r="F10" s="6"/>
      <c r="G10" s="6"/>
      <c r="H10" s="6"/>
      <c r="I10" s="6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</row>
    <row r="11" spans="1:32" x14ac:dyDescent="0.2">
      <c r="A11" s="10"/>
      <c r="B11" s="18" t="s">
        <v>61</v>
      </c>
      <c r="C11" s="61"/>
      <c r="D11" s="9"/>
      <c r="E11" s="18"/>
      <c r="F11" s="11"/>
      <c r="G11" s="11"/>
      <c r="H11" s="11"/>
      <c r="I11" s="84"/>
      <c r="J11" s="81"/>
      <c r="K11" s="12">
        <v>532233</v>
      </c>
      <c r="L11" s="3"/>
      <c r="M11" s="12">
        <f>45514</f>
        <v>45514</v>
      </c>
      <c r="N11" s="3"/>
      <c r="O11" s="12" t="e">
        <f>'State Aid Summary'!#REF!+'State Aid Summary'!#REF!</f>
        <v>#REF!</v>
      </c>
      <c r="P11" s="3"/>
      <c r="Q11" s="12" t="e">
        <f>SUM(K11:O11)</f>
        <v>#REF!</v>
      </c>
      <c r="R11" s="3"/>
      <c r="S11" s="3"/>
      <c r="T11" s="19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</row>
    <row r="12" spans="1:32" ht="6" customHeight="1" x14ac:dyDescent="0.2">
      <c r="A12" s="3"/>
      <c r="B12" s="3"/>
      <c r="C12" s="9"/>
      <c r="D12" s="3"/>
      <c r="E12" s="3"/>
      <c r="F12" s="11" t="s">
        <v>24</v>
      </c>
      <c r="G12" s="11"/>
      <c r="H12" s="11"/>
      <c r="I12" s="84"/>
      <c r="J12" s="12"/>
      <c r="K12" s="20" t="s">
        <v>25</v>
      </c>
      <c r="L12" s="3"/>
      <c r="M12" s="20" t="s">
        <v>26</v>
      </c>
      <c r="N12" s="3"/>
      <c r="O12" s="20" t="s">
        <v>27</v>
      </c>
      <c r="P12" s="3"/>
      <c r="Q12" s="20" t="s">
        <v>27</v>
      </c>
      <c r="T12" s="43"/>
    </row>
    <row r="13" spans="1:32" x14ac:dyDescent="0.2">
      <c r="A13" s="3"/>
      <c r="B13" s="18" t="s">
        <v>37</v>
      </c>
      <c r="C13" s="9"/>
      <c r="D13" s="3"/>
      <c r="E13" s="3"/>
      <c r="F13" s="6"/>
      <c r="G13" s="6"/>
      <c r="H13" s="6"/>
      <c r="I13" s="85" t="e">
        <f>13+'State Aid Summary'!#REF!</f>
        <v>#REF!</v>
      </c>
      <c r="J13" s="3"/>
      <c r="K13" s="92">
        <f>SUM(K11:K11)</f>
        <v>532233</v>
      </c>
      <c r="L13" s="3"/>
      <c r="M13" s="92">
        <f>SUM(M11:M11)</f>
        <v>45514</v>
      </c>
      <c r="N13" s="3"/>
      <c r="O13" s="92" t="e">
        <f>SUM(O11:O11)</f>
        <v>#REF!</v>
      </c>
      <c r="P13" s="3"/>
      <c r="Q13" s="92" t="e">
        <f>SUM(Q11:Q11)</f>
        <v>#REF!</v>
      </c>
      <c r="T13" s="47"/>
    </row>
    <row r="14" spans="1:32" x14ac:dyDescent="0.2">
      <c r="A14" s="3"/>
      <c r="B14" s="18"/>
      <c r="C14" s="9"/>
      <c r="D14" s="3"/>
      <c r="E14" s="3"/>
      <c r="F14" s="6"/>
      <c r="G14" s="6"/>
      <c r="H14" s="6"/>
      <c r="I14" s="85"/>
      <c r="J14" s="3"/>
      <c r="K14" s="93"/>
      <c r="L14" s="3"/>
      <c r="M14" s="93"/>
      <c r="N14" s="3"/>
      <c r="O14" s="93"/>
      <c r="P14" s="3"/>
      <c r="Q14" s="93"/>
      <c r="T14" s="58"/>
    </row>
    <row r="15" spans="1:32" x14ac:dyDescent="0.2">
      <c r="A15" s="3"/>
      <c r="B15" s="18"/>
      <c r="C15" s="9"/>
      <c r="D15" s="3"/>
      <c r="E15" s="3"/>
      <c r="F15" s="6"/>
      <c r="G15" s="6"/>
      <c r="H15" s="6"/>
      <c r="I15" s="85"/>
      <c r="J15" s="3"/>
      <c r="K15" s="93"/>
      <c r="L15" s="3"/>
      <c r="M15" s="93"/>
      <c r="N15" s="3"/>
      <c r="O15" s="93"/>
      <c r="P15" s="3"/>
      <c r="Q15" s="93"/>
      <c r="T15" s="58"/>
    </row>
    <row r="16" spans="1:32" ht="30" customHeight="1" x14ac:dyDescent="0.2">
      <c r="A16" s="3"/>
      <c r="B16" s="3"/>
      <c r="C16" s="9"/>
      <c r="D16" s="3"/>
      <c r="E16" s="3"/>
      <c r="F16" s="6"/>
      <c r="G16" s="6"/>
      <c r="H16" s="6"/>
      <c r="I16" s="85"/>
      <c r="J16" s="3"/>
      <c r="K16" s="12" t="s">
        <v>25</v>
      </c>
      <c r="L16" s="3"/>
      <c r="M16" s="12" t="s">
        <v>26</v>
      </c>
      <c r="N16" s="3"/>
      <c r="O16" s="12"/>
      <c r="P16" s="3"/>
      <c r="Q16" s="12" t="s">
        <v>27</v>
      </c>
    </row>
    <row r="17" spans="1:21" ht="12.95" customHeight="1" x14ac:dyDescent="0.2">
      <c r="A17" s="7" t="s">
        <v>38</v>
      </c>
      <c r="B17" s="3"/>
      <c r="C17" s="9"/>
      <c r="D17" s="3"/>
      <c r="E17" s="3"/>
      <c r="F17" s="6"/>
      <c r="G17" s="6"/>
      <c r="H17" s="6"/>
      <c r="I17" s="85"/>
      <c r="J17" s="3"/>
      <c r="K17" s="81"/>
      <c r="L17" s="3"/>
      <c r="M17" s="81"/>
      <c r="N17" s="3"/>
      <c r="O17" s="23"/>
      <c r="P17" s="3"/>
    </row>
    <row r="18" spans="1:21" ht="12" customHeight="1" x14ac:dyDescent="0.2">
      <c r="C18" s="9"/>
      <c r="D18" s="3"/>
      <c r="E18" s="3"/>
      <c r="F18" s="6"/>
      <c r="G18" s="6"/>
      <c r="H18" s="6"/>
      <c r="I18" s="85"/>
      <c r="J18" s="3"/>
      <c r="L18" s="3"/>
      <c r="M18" s="81"/>
      <c r="N18" s="62"/>
      <c r="O18" s="9"/>
      <c r="P18" s="62"/>
      <c r="Q18" s="81"/>
      <c r="T18" s="9" t="s">
        <v>29</v>
      </c>
    </row>
    <row r="19" spans="1:21" ht="12" customHeight="1" x14ac:dyDescent="0.2">
      <c r="A19" s="3"/>
      <c r="B19" s="3"/>
      <c r="C19" s="9"/>
      <c r="D19" s="3"/>
      <c r="E19" s="3"/>
      <c r="F19" s="6"/>
      <c r="G19" s="6"/>
      <c r="H19" s="6"/>
      <c r="I19" s="86" t="s">
        <v>21</v>
      </c>
      <c r="J19" s="3"/>
      <c r="K19" s="81" t="s">
        <v>20</v>
      </c>
      <c r="L19" s="3"/>
      <c r="M19" s="81" t="s">
        <v>20</v>
      </c>
      <c r="N19" s="3"/>
      <c r="O19" s="9"/>
      <c r="P19" s="3"/>
      <c r="Q19" s="81"/>
      <c r="T19" s="9" t="s">
        <v>30</v>
      </c>
    </row>
    <row r="20" spans="1:21" ht="12" customHeight="1" x14ac:dyDescent="0.2">
      <c r="A20" s="10"/>
      <c r="B20" s="3"/>
      <c r="C20" s="10"/>
      <c r="D20" s="10"/>
      <c r="E20" s="10"/>
      <c r="F20" s="11"/>
      <c r="G20" s="11"/>
      <c r="H20" s="11"/>
      <c r="I20" s="87" t="s">
        <v>62</v>
      </c>
      <c r="J20" s="12"/>
      <c r="K20" s="81" t="s">
        <v>31</v>
      </c>
      <c r="L20" s="3"/>
      <c r="M20" s="81" t="s">
        <v>22</v>
      </c>
      <c r="N20" s="3"/>
      <c r="O20" s="9"/>
      <c r="P20" s="3"/>
      <c r="Q20" s="81" t="s">
        <v>4</v>
      </c>
      <c r="T20" s="9" t="s">
        <v>33</v>
      </c>
    </row>
    <row r="21" spans="1:21" ht="12" customHeight="1" x14ac:dyDescent="0.2">
      <c r="A21" s="13"/>
      <c r="B21" s="14"/>
      <c r="C21" s="13"/>
      <c r="D21" s="13"/>
      <c r="E21" s="13"/>
      <c r="F21" s="16"/>
      <c r="G21" s="16"/>
      <c r="H21" s="16"/>
      <c r="I21" s="88" t="s">
        <v>63</v>
      </c>
      <c r="J21" s="94"/>
      <c r="K21" s="95" t="s">
        <v>19</v>
      </c>
      <c r="L21" s="108"/>
      <c r="M21" s="95" t="s">
        <v>34</v>
      </c>
      <c r="N21" s="108"/>
      <c r="O21" s="9"/>
      <c r="P21" s="108"/>
      <c r="Q21" s="95" t="s">
        <v>9</v>
      </c>
      <c r="T21" s="15" t="s">
        <v>36</v>
      </c>
    </row>
    <row r="22" spans="1:21" ht="4.9000000000000004" customHeight="1" x14ac:dyDescent="0.2">
      <c r="A22" s="17" t="s">
        <v>23</v>
      </c>
      <c r="B22" s="3"/>
      <c r="C22" s="9"/>
      <c r="D22" s="3"/>
      <c r="E22" s="17" t="s">
        <v>23</v>
      </c>
      <c r="F22" s="11" t="s">
        <v>23</v>
      </c>
      <c r="G22" s="11"/>
      <c r="H22" s="11"/>
      <c r="I22" s="84"/>
      <c r="J22" s="12"/>
      <c r="K22" s="96" t="s">
        <v>23</v>
      </c>
      <c r="L22" s="17" t="s">
        <v>23</v>
      </c>
      <c r="M22" s="96" t="s">
        <v>23</v>
      </c>
      <c r="N22" s="17" t="s">
        <v>23</v>
      </c>
      <c r="O22" s="96"/>
      <c r="P22" s="17" t="s">
        <v>23</v>
      </c>
      <c r="Q22" s="96" t="s">
        <v>23</v>
      </c>
      <c r="T22" s="3"/>
    </row>
    <row r="23" spans="1:21" x14ac:dyDescent="0.2">
      <c r="A23" s="10"/>
      <c r="B23" s="18" t="s">
        <v>61</v>
      </c>
      <c r="C23" s="10"/>
      <c r="D23" s="10"/>
      <c r="E23" s="10"/>
      <c r="F23" s="11"/>
      <c r="G23" s="11"/>
      <c r="H23" s="11"/>
      <c r="I23" s="84"/>
      <c r="J23" s="12"/>
      <c r="K23" s="12">
        <v>90451</v>
      </c>
      <c r="L23" s="3"/>
      <c r="M23" s="12">
        <v>5467</v>
      </c>
      <c r="N23" s="3"/>
      <c r="O23" s="12"/>
      <c r="P23" s="3"/>
      <c r="Q23" s="12">
        <f>SUM(K23:O23)</f>
        <v>95918</v>
      </c>
      <c r="T23" s="19"/>
    </row>
    <row r="24" spans="1:21" ht="6" customHeight="1" x14ac:dyDescent="0.2">
      <c r="A24" s="3"/>
      <c r="B24" s="3"/>
      <c r="C24" s="9"/>
      <c r="D24" s="3"/>
      <c r="E24" s="3"/>
      <c r="F24" s="6"/>
      <c r="G24" s="6"/>
      <c r="H24" s="6"/>
      <c r="I24" s="85"/>
      <c r="J24" s="3"/>
      <c r="K24" s="20" t="s">
        <v>25</v>
      </c>
      <c r="L24" s="3"/>
      <c r="M24" s="20" t="s">
        <v>26</v>
      </c>
      <c r="N24" s="3"/>
      <c r="O24" s="12"/>
      <c r="P24" s="3"/>
      <c r="Q24" s="20" t="s">
        <v>27</v>
      </c>
      <c r="T24" s="43"/>
    </row>
    <row r="25" spans="1:21" x14ac:dyDescent="0.2">
      <c r="A25" s="3"/>
      <c r="B25" s="18" t="s">
        <v>39</v>
      </c>
      <c r="C25" s="9"/>
      <c r="D25" s="3"/>
      <c r="E25" s="3"/>
      <c r="F25" s="6"/>
      <c r="G25" s="6"/>
      <c r="H25" s="6"/>
      <c r="I25" s="85">
        <v>3.55</v>
      </c>
      <c r="J25" s="3"/>
      <c r="K25" s="92">
        <f>SUM(K23:K23)</f>
        <v>90451</v>
      </c>
      <c r="L25" s="26"/>
      <c r="M25" s="92">
        <f>SUM(M23:M23)</f>
        <v>5467</v>
      </c>
      <c r="N25" s="26"/>
      <c r="O25" s="93"/>
      <c r="P25" s="26"/>
      <c r="Q25" s="92">
        <f>SUM(Q23:Q23)</f>
        <v>95918</v>
      </c>
      <c r="T25" s="47">
        <f>SUM(T23:T23)</f>
        <v>0</v>
      </c>
    </row>
    <row r="26" spans="1:21" ht="19.899999999999999" customHeight="1" x14ac:dyDescent="0.2">
      <c r="A26" s="3"/>
      <c r="B26" s="3"/>
      <c r="C26" s="9"/>
      <c r="D26" s="3"/>
      <c r="E26" s="3"/>
      <c r="F26" s="6"/>
      <c r="G26" s="6"/>
      <c r="H26" s="6"/>
      <c r="I26" s="85"/>
      <c r="J26" s="3"/>
      <c r="K26" s="12" t="s">
        <v>25</v>
      </c>
      <c r="L26" s="3"/>
      <c r="M26" s="12" t="s">
        <v>26</v>
      </c>
      <c r="N26" s="3"/>
      <c r="O26" s="12"/>
      <c r="P26" s="3"/>
      <c r="Q26" s="12" t="s">
        <v>27</v>
      </c>
    </row>
    <row r="27" spans="1:21" x14ac:dyDescent="0.2">
      <c r="A27" s="63" t="s">
        <v>56</v>
      </c>
      <c r="B27" s="18"/>
      <c r="C27" s="9"/>
      <c r="D27" s="3"/>
      <c r="E27" s="3"/>
      <c r="F27" s="6"/>
      <c r="G27" s="6"/>
      <c r="H27" s="6"/>
      <c r="I27" s="85"/>
      <c r="J27" s="3"/>
      <c r="K27" s="93"/>
      <c r="L27" s="26"/>
      <c r="M27" s="93"/>
      <c r="N27" s="26"/>
      <c r="O27" s="93"/>
      <c r="P27" s="26"/>
      <c r="Q27" s="93" t="e">
        <f>Q13+Q25</f>
        <v>#REF!</v>
      </c>
      <c r="T27" s="56" t="e">
        <f>Q27-#REF!</f>
        <v>#REF!</v>
      </c>
      <c r="U27" s="3" t="s">
        <v>60</v>
      </c>
    </row>
    <row r="28" spans="1:21" ht="13.9" customHeight="1" x14ac:dyDescent="0.2">
      <c r="A28" s="3"/>
      <c r="B28" s="3"/>
      <c r="C28" s="9"/>
      <c r="D28" s="3"/>
      <c r="E28" s="3"/>
      <c r="F28" s="6"/>
      <c r="G28" s="6"/>
      <c r="H28" s="6"/>
      <c r="I28" s="85"/>
      <c r="J28" s="3"/>
      <c r="K28" s="12" t="s">
        <v>25</v>
      </c>
      <c r="L28" s="3"/>
      <c r="M28" s="12" t="s">
        <v>26</v>
      </c>
      <c r="N28" s="3"/>
      <c r="O28" s="12"/>
      <c r="P28" s="3"/>
      <c r="Q28" s="12" t="s">
        <v>27</v>
      </c>
    </row>
    <row r="29" spans="1:21" x14ac:dyDescent="0.2">
      <c r="A29" s="27" t="s">
        <v>79</v>
      </c>
      <c r="B29" s="3"/>
      <c r="C29" s="9"/>
      <c r="D29" s="28"/>
      <c r="E29" s="3"/>
      <c r="F29" s="6"/>
      <c r="G29" s="6"/>
      <c r="H29" s="6"/>
      <c r="I29" s="85"/>
      <c r="J29" s="3"/>
      <c r="K29" s="3"/>
      <c r="L29" s="3"/>
      <c r="M29" s="3"/>
      <c r="N29" s="3"/>
      <c r="O29" s="3"/>
      <c r="P29" s="3"/>
      <c r="Q29" s="29" t="e">
        <f>ROUND(Q27*'J. Rumsey'!R29,0)</f>
        <v>#REF!</v>
      </c>
    </row>
    <row r="30" spans="1:21" ht="13.9" customHeight="1" x14ac:dyDescent="0.2">
      <c r="A30" s="31"/>
      <c r="C30" s="9"/>
      <c r="D30" s="3"/>
      <c r="E30" s="3"/>
      <c r="F30" s="6"/>
      <c r="G30" s="6"/>
      <c r="H30" s="6"/>
      <c r="I30" s="85"/>
      <c r="J30" s="3"/>
      <c r="K30" s="3"/>
      <c r="L30" s="3"/>
      <c r="M30" s="3"/>
      <c r="N30" s="3"/>
      <c r="O30" s="3"/>
      <c r="P30" s="3"/>
      <c r="Q30" s="3"/>
    </row>
    <row r="31" spans="1:21" x14ac:dyDescent="0.2">
      <c r="A31" s="27" t="s">
        <v>40</v>
      </c>
      <c r="C31" s="9"/>
      <c r="D31" s="3"/>
      <c r="E31" s="3"/>
      <c r="F31" s="6"/>
      <c r="G31" s="6"/>
      <c r="H31" s="6"/>
      <c r="I31" s="85"/>
      <c r="J31" s="3"/>
      <c r="K31" s="3"/>
      <c r="L31" s="3"/>
      <c r="M31" s="3"/>
      <c r="N31" s="3"/>
      <c r="O31" s="3"/>
      <c r="P31" s="3"/>
      <c r="Q31" s="3"/>
    </row>
    <row r="32" spans="1:21" x14ac:dyDescent="0.2">
      <c r="A32" s="18"/>
      <c r="B32" s="77" t="s">
        <v>59</v>
      </c>
      <c r="C32" s="59"/>
      <c r="D32" s="33"/>
      <c r="E32" s="3"/>
      <c r="F32" s="6"/>
      <c r="G32" s="6"/>
      <c r="H32" s="6"/>
      <c r="I32" s="85"/>
      <c r="J32" s="3"/>
      <c r="K32" s="3"/>
      <c r="L32" s="3"/>
      <c r="M32" s="3"/>
      <c r="N32" s="3"/>
      <c r="O32" s="3"/>
      <c r="P32" s="3"/>
      <c r="Q32" s="29" t="e">
        <f>ROUND(Q27*0.125,0)</f>
        <v>#REF!</v>
      </c>
    </row>
    <row r="33" spans="1:19" x14ac:dyDescent="0.2">
      <c r="A33" s="18"/>
      <c r="B33" s="3" t="s">
        <v>70</v>
      </c>
      <c r="D33" s="33"/>
      <c r="E33" s="3"/>
      <c r="F33" s="6"/>
      <c r="G33" s="6"/>
      <c r="H33" s="6"/>
      <c r="I33" s="85"/>
      <c r="J33" s="3"/>
      <c r="K33" s="3"/>
      <c r="L33" s="3"/>
      <c r="M33" s="3"/>
      <c r="N33" s="3"/>
      <c r="O33" s="3"/>
      <c r="P33" s="3"/>
      <c r="Q33" s="109" t="e">
        <f>S33*200</f>
        <v>#REF!</v>
      </c>
      <c r="S33" s="4" t="e">
        <f>'State Aid Summary'!#REF!+'State Aid Summary'!#REF!</f>
        <v>#REF!</v>
      </c>
    </row>
    <row r="34" spans="1:19" ht="13.9" customHeight="1" x14ac:dyDescent="0.2">
      <c r="A34" s="3"/>
      <c r="B34" s="3"/>
      <c r="C34" s="9"/>
      <c r="D34" s="3"/>
      <c r="E34" s="3"/>
      <c r="F34" s="6"/>
      <c r="G34" s="6"/>
      <c r="H34" s="6"/>
      <c r="I34" s="85"/>
      <c r="J34" s="3"/>
      <c r="K34" s="3"/>
      <c r="L34" s="3"/>
      <c r="M34" s="3"/>
      <c r="N34" s="3"/>
      <c r="O34" s="3"/>
      <c r="P34" s="3"/>
      <c r="Q34" s="3"/>
    </row>
    <row r="35" spans="1:19" ht="13.5" thickBot="1" x14ac:dyDescent="0.25">
      <c r="A35" s="27" t="s">
        <v>41</v>
      </c>
      <c r="B35" s="3"/>
      <c r="C35" s="9"/>
      <c r="D35" s="3"/>
      <c r="E35" s="3"/>
      <c r="F35" s="6"/>
      <c r="G35" s="6"/>
      <c r="H35" s="6"/>
      <c r="I35" s="85"/>
      <c r="J35" s="3"/>
      <c r="K35" s="3"/>
      <c r="L35" s="3"/>
      <c r="M35" s="3"/>
      <c r="N35" s="3"/>
      <c r="O35" s="3"/>
      <c r="P35" s="3"/>
      <c r="Q35" s="110" t="e">
        <f>ROUND((SUM(Q27:Q33)),0)</f>
        <v>#REF!</v>
      </c>
    </row>
    <row r="36" spans="1:19" ht="19.899999999999999" customHeight="1" thickTop="1" x14ac:dyDescent="0.2">
      <c r="I36" s="89"/>
    </row>
    <row r="37" spans="1:19" ht="19.899999999999999" customHeight="1" x14ac:dyDescent="0.2">
      <c r="I37" s="89"/>
    </row>
    <row r="38" spans="1:19" x14ac:dyDescent="0.2">
      <c r="I38" s="89"/>
    </row>
    <row r="39" spans="1:19" ht="19.899999999999999" customHeight="1" x14ac:dyDescent="0.2">
      <c r="I39" s="89"/>
    </row>
    <row r="40" spans="1:19" x14ac:dyDescent="0.2">
      <c r="I40" s="89"/>
    </row>
    <row r="42" spans="1:19" ht="9.9499999999999993" customHeight="1" x14ac:dyDescent="0.2"/>
    <row r="43" spans="1:19" ht="16.899999999999999" customHeight="1" x14ac:dyDescent="0.2">
      <c r="A43" s="3"/>
      <c r="B43" s="3"/>
      <c r="C43" s="9"/>
      <c r="D43" s="3"/>
      <c r="E43" s="3"/>
      <c r="F43" s="6"/>
      <c r="G43" s="6"/>
      <c r="H43" s="6"/>
      <c r="I43" s="6"/>
      <c r="J43" s="3"/>
      <c r="K43" s="3"/>
      <c r="L43" s="3"/>
      <c r="M43" s="3"/>
      <c r="N43" s="3"/>
      <c r="O43" s="3"/>
      <c r="P43" s="3"/>
      <c r="Q43" s="3"/>
    </row>
    <row r="44" spans="1:19" ht="16.899999999999999" customHeight="1" x14ac:dyDescent="0.2">
      <c r="A44" s="3"/>
      <c r="B44" s="3"/>
      <c r="C44" s="9"/>
      <c r="D44" s="3"/>
      <c r="E44" s="3"/>
      <c r="F44" s="6"/>
      <c r="G44" s="6"/>
      <c r="H44" s="6"/>
      <c r="I44" s="6"/>
      <c r="J44" s="3"/>
      <c r="K44" s="3"/>
      <c r="L44" s="3"/>
      <c r="M44" s="3"/>
      <c r="N44" s="3"/>
      <c r="O44" s="3"/>
      <c r="P44" s="3"/>
      <c r="Q44" s="3"/>
    </row>
    <row r="45" spans="1:19" ht="16.899999999999999" customHeight="1" x14ac:dyDescent="0.2">
      <c r="A45" s="3"/>
      <c r="B45" s="3"/>
      <c r="C45" s="9"/>
      <c r="D45" s="3"/>
      <c r="E45" s="3"/>
      <c r="F45" s="6"/>
      <c r="G45" s="6"/>
      <c r="H45" s="6"/>
      <c r="I45" s="6"/>
      <c r="J45" s="3"/>
      <c r="K45" s="3"/>
      <c r="L45" s="3"/>
      <c r="M45" s="3"/>
      <c r="N45" s="3"/>
      <c r="O45" s="3"/>
      <c r="P45" s="3"/>
      <c r="Q45" s="3"/>
    </row>
    <row r="46" spans="1:19" ht="16.899999999999999" customHeight="1" x14ac:dyDescent="0.2">
      <c r="A46" s="3"/>
      <c r="B46" s="3"/>
      <c r="C46" s="9"/>
      <c r="D46" s="3"/>
      <c r="E46" s="3"/>
      <c r="F46" s="6"/>
      <c r="G46" s="6"/>
      <c r="H46" s="6"/>
      <c r="I46" s="6"/>
      <c r="J46" s="3"/>
      <c r="K46" s="3"/>
      <c r="L46" s="3"/>
      <c r="M46" s="3"/>
      <c r="N46" s="3"/>
      <c r="O46" s="3"/>
      <c r="P46" s="3"/>
      <c r="Q46" s="3"/>
    </row>
    <row r="47" spans="1:19" ht="16.899999999999999" customHeight="1" x14ac:dyDescent="0.2">
      <c r="A47" s="3"/>
      <c r="B47" s="3"/>
      <c r="C47" s="9"/>
      <c r="D47" s="3"/>
      <c r="E47" s="3"/>
      <c r="F47" s="6"/>
      <c r="G47" s="6"/>
      <c r="H47" s="6"/>
      <c r="I47" s="6"/>
      <c r="J47" s="3"/>
      <c r="K47" s="3"/>
      <c r="L47" s="3"/>
      <c r="M47" s="3"/>
      <c r="N47" s="3"/>
      <c r="O47" s="3"/>
      <c r="P47" s="3"/>
      <c r="Q47" s="3"/>
    </row>
    <row r="48" spans="1:19" ht="16.899999999999999" customHeight="1" x14ac:dyDescent="0.2">
      <c r="A48" s="3"/>
      <c r="B48" s="3"/>
      <c r="C48" s="9"/>
      <c r="D48" s="3"/>
      <c r="E48" s="3"/>
      <c r="F48" s="6"/>
      <c r="G48" s="6"/>
      <c r="H48" s="6"/>
      <c r="I48" s="6"/>
      <c r="J48" s="3"/>
      <c r="K48" s="3"/>
      <c r="L48" s="3"/>
      <c r="M48" s="3"/>
      <c r="N48" s="3"/>
      <c r="O48" s="3"/>
      <c r="P48" s="3"/>
      <c r="Q48" s="3"/>
    </row>
    <row r="49" spans="1:17" ht="16.899999999999999" customHeight="1" x14ac:dyDescent="0.2">
      <c r="A49" s="3"/>
      <c r="B49" s="3"/>
      <c r="C49" s="9"/>
      <c r="D49" s="3"/>
      <c r="E49" s="3"/>
      <c r="F49" s="6"/>
      <c r="G49" s="6"/>
      <c r="H49" s="6"/>
      <c r="I49" s="6"/>
      <c r="J49" s="3"/>
      <c r="K49" s="3"/>
      <c r="L49" s="3"/>
      <c r="M49" s="3"/>
      <c r="N49" s="3"/>
      <c r="O49" s="3"/>
      <c r="P49" s="3"/>
      <c r="Q49" s="3"/>
    </row>
    <row r="50" spans="1:17" ht="16.899999999999999" customHeight="1" x14ac:dyDescent="0.2">
      <c r="A50" s="3"/>
      <c r="B50" s="3"/>
      <c r="C50" s="9"/>
      <c r="D50" s="3"/>
      <c r="E50" s="3"/>
      <c r="F50" s="6"/>
      <c r="G50" s="6"/>
      <c r="H50" s="6"/>
      <c r="I50" s="6"/>
      <c r="J50" s="3"/>
      <c r="K50" s="3"/>
      <c r="L50" s="3"/>
      <c r="M50" s="3"/>
      <c r="N50" s="3"/>
      <c r="O50" s="3"/>
      <c r="P50" s="3"/>
      <c r="Q50" s="3"/>
    </row>
    <row r="51" spans="1:17" ht="28.5" customHeight="1" x14ac:dyDescent="0.2">
      <c r="A51" s="115" t="s">
        <v>49</v>
      </c>
      <c r="B51" s="116"/>
      <c r="C51" s="116"/>
      <c r="D51" s="116"/>
      <c r="E51" s="116"/>
      <c r="F51" s="116"/>
      <c r="G51" s="116"/>
      <c r="H51" s="116"/>
      <c r="I51" s="116"/>
      <c r="J51" s="116"/>
      <c r="K51" s="116"/>
      <c r="L51" s="116"/>
      <c r="M51" s="116"/>
      <c r="N51" s="116"/>
      <c r="O51" s="116"/>
      <c r="P51" s="116"/>
      <c r="Q51" s="116"/>
    </row>
    <row r="52" spans="1:17" x14ac:dyDescent="0.2">
      <c r="A52" s="3"/>
      <c r="B52" s="3"/>
      <c r="C52" s="9"/>
      <c r="D52" s="3"/>
      <c r="E52" s="3"/>
      <c r="F52" s="6"/>
      <c r="G52" s="6"/>
      <c r="H52" s="6"/>
      <c r="I52" s="6"/>
      <c r="J52" s="3"/>
      <c r="K52" s="3"/>
      <c r="L52" s="3"/>
      <c r="M52" s="3"/>
      <c r="N52" s="3"/>
      <c r="O52" s="3"/>
      <c r="P52" s="3"/>
      <c r="Q52" s="3"/>
    </row>
    <row r="53" spans="1:17" ht="9.9499999999999993" customHeight="1" x14ac:dyDescent="0.2">
      <c r="A53" s="3"/>
      <c r="B53" s="3"/>
      <c r="C53" s="9"/>
      <c r="D53" s="3"/>
      <c r="E53" s="3"/>
      <c r="F53" s="6"/>
      <c r="G53" s="6"/>
      <c r="H53" s="6"/>
      <c r="I53" s="6"/>
      <c r="J53" s="3"/>
      <c r="K53" s="3"/>
      <c r="L53" s="3"/>
      <c r="M53" s="3"/>
      <c r="N53" s="3"/>
      <c r="O53" s="3"/>
      <c r="P53" s="3"/>
      <c r="Q53" s="3"/>
    </row>
    <row r="54" spans="1:17" x14ac:dyDescent="0.2">
      <c r="A54" s="18" t="str">
        <f>'State Aid Summary'!A17</f>
        <v>OSF</v>
      </c>
      <c r="B54" s="3"/>
      <c r="C54" s="9"/>
      <c r="D54" s="3"/>
      <c r="E54" s="3"/>
      <c r="F54" s="6"/>
      <c r="G54" s="6"/>
      <c r="H54" s="6"/>
      <c r="I54" s="6"/>
      <c r="J54" s="3"/>
      <c r="K54" s="3"/>
      <c r="L54" s="3"/>
      <c r="M54" s="3"/>
      <c r="N54" s="3"/>
      <c r="O54" s="3"/>
      <c r="P54" s="3"/>
      <c r="Q54" s="3"/>
    </row>
    <row r="55" spans="1:17" x14ac:dyDescent="0.2">
      <c r="A55" s="34">
        <f>'State Aid Summary'!A18</f>
        <v>45768</v>
      </c>
      <c r="B55" s="18"/>
      <c r="C55" s="9"/>
      <c r="D55" s="3"/>
      <c r="E55" s="3"/>
      <c r="F55" s="6"/>
      <c r="G55" s="6"/>
      <c r="H55" s="6"/>
      <c r="I55" s="6"/>
      <c r="J55" s="3"/>
      <c r="K55" s="3"/>
      <c r="L55" s="3"/>
      <c r="M55" s="3"/>
      <c r="N55" s="3"/>
      <c r="O55" s="3"/>
      <c r="P55" s="3"/>
      <c r="Q55" s="3"/>
    </row>
    <row r="56" spans="1:17" x14ac:dyDescent="0.2">
      <c r="A56" s="34" t="str">
        <f>'State Aid Summary'!A19</f>
        <v>MCVC26 Comps</v>
      </c>
      <c r="B56" s="35"/>
      <c r="C56" s="9"/>
      <c r="D56" s="3"/>
      <c r="E56" s="3"/>
      <c r="F56" s="6"/>
      <c r="G56" s="6"/>
      <c r="H56" s="6"/>
      <c r="I56" s="6"/>
      <c r="J56" s="3"/>
      <c r="K56" s="3"/>
      <c r="L56" s="3"/>
      <c r="M56" s="3"/>
      <c r="N56" s="3"/>
      <c r="O56" s="3"/>
      <c r="P56" s="3"/>
      <c r="Q56" s="3"/>
    </row>
  </sheetData>
  <mergeCells count="1">
    <mergeCell ref="A51:Q51"/>
  </mergeCells>
  <phoneticPr fontId="0" type="noConversion"/>
  <pageMargins left="0.8" right="0.5" top="0.25" bottom="0.25" header="0.5" footer="0.5"/>
  <pageSetup scale="63" orientation="portrait" r:id="rId1"/>
  <headerFooter alignWithMargins="0">
    <oddFooter>&amp;C&amp;11- &amp;P 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EDDE4A-30CA-42A2-B93A-988CEC057AE4}">
  <sheetPr transitionEvaluation="1">
    <pageSetUpPr fitToPage="1"/>
  </sheetPr>
  <dimension ref="A1:CH55"/>
  <sheetViews>
    <sheetView defaultGridColor="0" view="pageBreakPreview" colorId="22" zoomScale="75" zoomScaleNormal="87" zoomScaleSheetLayoutView="75" workbookViewId="0">
      <selection activeCell="P35" sqref="P35"/>
    </sheetView>
  </sheetViews>
  <sheetFormatPr defaultColWidth="9.77734375" defaultRowHeight="12.75" x14ac:dyDescent="0.2"/>
  <cols>
    <col min="1" max="1" width="8.77734375" style="4" customWidth="1"/>
    <col min="2" max="2" width="18.77734375" style="4" customWidth="1"/>
    <col min="3" max="3" width="5.77734375" style="23" customWidth="1"/>
    <col min="4" max="4" width="4.77734375" style="4" customWidth="1"/>
    <col min="5" max="8" width="6.77734375" style="4" customWidth="1"/>
    <col min="9" max="9" width="9.6640625" style="8" customWidth="1"/>
    <col min="10" max="10" width="2.77734375" style="4" customWidth="1"/>
    <col min="11" max="11" width="8.77734375" style="4" customWidth="1"/>
    <col min="12" max="12" width="2.77734375" style="4" customWidth="1"/>
    <col min="13" max="13" width="8.77734375" style="4" customWidth="1"/>
    <col min="14" max="14" width="2.77734375" style="4" customWidth="1"/>
    <col min="15" max="15" width="8.77734375" style="4" customWidth="1"/>
    <col min="16" max="16" width="2.77734375" style="4" customWidth="1"/>
    <col min="17" max="17" width="10.77734375" style="4" customWidth="1"/>
    <col min="18" max="18" width="2.77734375" style="4" customWidth="1"/>
    <col min="19" max="21" width="9.77734375" style="4"/>
    <col min="22" max="22" width="11.77734375" style="4" customWidth="1"/>
    <col min="23" max="52" width="9.77734375" style="4"/>
    <col min="53" max="53" width="1.77734375" style="4" customWidth="1"/>
    <col min="54" max="16384" width="9.77734375" style="4"/>
  </cols>
  <sheetData>
    <row r="1" spans="1:86" x14ac:dyDescent="0.2">
      <c r="A1" s="1" t="s">
        <v>43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62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</row>
    <row r="2" spans="1:86" x14ac:dyDescent="0.2">
      <c r="A2" s="1" t="str">
        <f>'State Aid Summary'!A2</f>
        <v>Public School Support Program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62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</row>
    <row r="3" spans="1:86" x14ac:dyDescent="0.2">
      <c r="A3" s="1" t="str">
        <f>'State Aid Summary'!A3</f>
        <v>Final Computations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62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</row>
    <row r="4" spans="1:86" x14ac:dyDescent="0.2">
      <c r="A4" s="1" t="str">
        <f>'State Aid Summary'!A4</f>
        <v>For the 2025-26 year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62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</row>
    <row r="5" spans="1:86" ht="24.95" customHeight="1" x14ac:dyDescent="0.2">
      <c r="A5" s="3"/>
      <c r="B5" s="3"/>
      <c r="C5" s="9"/>
      <c r="D5" s="3"/>
      <c r="E5" s="3"/>
      <c r="F5" s="3"/>
      <c r="G5" s="3"/>
      <c r="H5" s="3"/>
      <c r="I5" s="6"/>
      <c r="J5" s="3"/>
      <c r="K5" s="3"/>
      <c r="L5" s="3"/>
      <c r="M5" s="3"/>
      <c r="N5" s="3"/>
      <c r="O5" s="9" t="s">
        <v>67</v>
      </c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</row>
    <row r="6" spans="1:86" ht="12.95" customHeight="1" x14ac:dyDescent="0.2">
      <c r="A6" s="63" t="s">
        <v>55</v>
      </c>
      <c r="C6" s="9"/>
      <c r="D6" s="3"/>
      <c r="E6" s="3"/>
      <c r="F6" s="3"/>
      <c r="G6" s="3"/>
      <c r="H6" s="3"/>
      <c r="I6" s="6"/>
      <c r="J6" s="3"/>
      <c r="L6" s="3"/>
      <c r="M6" s="81"/>
      <c r="N6" s="3"/>
      <c r="O6" s="9" t="s">
        <v>68</v>
      </c>
      <c r="P6" s="3"/>
      <c r="Q6" s="81"/>
      <c r="R6" s="3"/>
      <c r="S6" s="3"/>
      <c r="T6" s="9" t="s">
        <v>29</v>
      </c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</row>
    <row r="7" spans="1:86" ht="12" customHeight="1" x14ac:dyDescent="0.2">
      <c r="A7" s="3"/>
      <c r="B7" s="3"/>
      <c r="C7" s="9"/>
      <c r="D7" s="3"/>
      <c r="E7" s="3"/>
      <c r="F7" s="3"/>
      <c r="G7" s="3"/>
      <c r="H7" s="3"/>
      <c r="I7" s="9" t="s">
        <v>21</v>
      </c>
      <c r="J7" s="3"/>
      <c r="K7" s="81" t="s">
        <v>20</v>
      </c>
      <c r="L7" s="3"/>
      <c r="M7" s="81" t="s">
        <v>20</v>
      </c>
      <c r="N7" s="3"/>
      <c r="O7" s="9" t="s">
        <v>69</v>
      </c>
      <c r="P7" s="3"/>
      <c r="Q7" s="81"/>
      <c r="R7" s="3"/>
      <c r="S7" s="3"/>
      <c r="T7" s="9" t="s">
        <v>30</v>
      </c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</row>
    <row r="8" spans="1:86" ht="12" customHeight="1" x14ac:dyDescent="0.2">
      <c r="A8" s="10"/>
      <c r="B8" s="3"/>
      <c r="C8" s="9"/>
      <c r="D8" s="10"/>
      <c r="E8" s="3"/>
      <c r="F8" s="3"/>
      <c r="G8" s="3"/>
      <c r="H8" s="3"/>
      <c r="I8" s="81" t="s">
        <v>62</v>
      </c>
      <c r="J8" s="12"/>
      <c r="K8" s="81" t="s">
        <v>31</v>
      </c>
      <c r="L8" s="3"/>
      <c r="M8" s="81" t="s">
        <v>22</v>
      </c>
      <c r="N8" s="3"/>
      <c r="O8" s="9" t="s">
        <v>32</v>
      </c>
      <c r="P8" s="3"/>
      <c r="Q8" s="81" t="s">
        <v>4</v>
      </c>
      <c r="R8" s="3"/>
      <c r="S8" s="3"/>
      <c r="T8" s="9" t="s">
        <v>33</v>
      </c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</row>
    <row r="9" spans="1:86" ht="12" customHeight="1" thickBot="1" x14ac:dyDescent="0.25">
      <c r="A9" s="44"/>
      <c r="B9" s="45"/>
      <c r="C9" s="38"/>
      <c r="D9" s="44"/>
      <c r="E9" s="44"/>
      <c r="F9" s="44"/>
      <c r="G9" s="44"/>
      <c r="H9" s="44"/>
      <c r="I9" s="82" t="s">
        <v>63</v>
      </c>
      <c r="J9" s="91"/>
      <c r="K9" s="82" t="s">
        <v>19</v>
      </c>
      <c r="L9" s="48"/>
      <c r="M9" s="82" t="s">
        <v>34</v>
      </c>
      <c r="N9" s="48"/>
      <c r="O9" s="38" t="s">
        <v>35</v>
      </c>
      <c r="P9" s="48"/>
      <c r="Q9" s="82" t="s">
        <v>9</v>
      </c>
      <c r="R9" s="48"/>
      <c r="S9" s="3"/>
      <c r="T9" s="9" t="s">
        <v>36</v>
      </c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</row>
    <row r="10" spans="1:86" x14ac:dyDescent="0.2">
      <c r="A10" s="10"/>
      <c r="B10" s="24" t="s">
        <v>61</v>
      </c>
      <c r="C10" s="25"/>
      <c r="D10" s="10"/>
      <c r="E10" s="24"/>
      <c r="F10" s="24"/>
      <c r="G10" s="24"/>
      <c r="H10" s="24"/>
      <c r="I10" s="84"/>
      <c r="J10" s="10"/>
      <c r="K10" s="12">
        <v>410750.5</v>
      </c>
      <c r="L10" s="3"/>
      <c r="M10" s="12">
        <f>37223.5</f>
        <v>37223.5</v>
      </c>
      <c r="N10" s="3"/>
      <c r="O10" s="12" t="e">
        <f>'State Aid Summary'!#REF!+'State Aid Summary'!#REF!</f>
        <v>#REF!</v>
      </c>
      <c r="P10" s="3"/>
      <c r="Q10" s="12" t="e">
        <f>SUM(K10:O10)</f>
        <v>#REF!</v>
      </c>
      <c r="R10" s="3"/>
      <c r="S10" s="3"/>
      <c r="T10" s="19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</row>
    <row r="11" spans="1:86" ht="6" customHeight="1" x14ac:dyDescent="0.2">
      <c r="A11" s="3"/>
      <c r="B11" s="3"/>
      <c r="C11" s="9"/>
      <c r="D11" s="3"/>
      <c r="E11" s="3"/>
      <c r="F11" s="3"/>
      <c r="G11" s="3"/>
      <c r="H11" s="3"/>
      <c r="I11" s="84" t="s">
        <v>24</v>
      </c>
      <c r="J11" s="81"/>
      <c r="K11" s="20" t="s">
        <v>25</v>
      </c>
      <c r="L11" s="3"/>
      <c r="M11" s="20" t="s">
        <v>26</v>
      </c>
      <c r="N11" s="3"/>
      <c r="O11" s="20" t="s">
        <v>27</v>
      </c>
      <c r="P11" s="3"/>
      <c r="Q11" s="20" t="s">
        <v>27</v>
      </c>
      <c r="R11" s="3"/>
      <c r="S11" s="3"/>
      <c r="T11" s="21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</row>
    <row r="12" spans="1:86" x14ac:dyDescent="0.2">
      <c r="A12" s="3"/>
      <c r="B12" s="18" t="s">
        <v>37</v>
      </c>
      <c r="C12" s="9"/>
      <c r="D12" s="3"/>
      <c r="E12" s="3"/>
      <c r="F12" s="3"/>
      <c r="G12" s="3"/>
      <c r="H12" s="3"/>
      <c r="I12" s="85" t="e">
        <f>10.5+'State Aid Summary'!#REF!</f>
        <v>#REF!</v>
      </c>
      <c r="J12" s="3"/>
      <c r="K12" s="92">
        <f>SUM(K10:K10)</f>
        <v>410750.5</v>
      </c>
      <c r="L12" s="3"/>
      <c r="M12" s="92">
        <f>SUM(M10:M10)</f>
        <v>37223.5</v>
      </c>
      <c r="N12" s="3"/>
      <c r="O12" s="92" t="e">
        <f>SUM(O10:O10)</f>
        <v>#REF!</v>
      </c>
      <c r="P12" s="3"/>
      <c r="Q12" s="92" t="e">
        <f>SUM(Q10:Q10)</f>
        <v>#REF!</v>
      </c>
      <c r="R12" s="3"/>
      <c r="S12" s="3"/>
      <c r="T12" s="22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</row>
    <row r="13" spans="1:86" x14ac:dyDescent="0.2">
      <c r="A13" s="3"/>
      <c r="B13" s="18"/>
      <c r="C13" s="9"/>
      <c r="D13" s="3"/>
      <c r="E13" s="3"/>
      <c r="F13" s="3"/>
      <c r="G13" s="3"/>
      <c r="H13" s="3"/>
      <c r="I13" s="85"/>
      <c r="J13" s="3"/>
      <c r="K13" s="93"/>
      <c r="L13" s="3"/>
      <c r="M13" s="93"/>
      <c r="N13" s="3"/>
      <c r="O13" s="93"/>
      <c r="P13" s="3"/>
      <c r="Q13" s="93"/>
      <c r="R13" s="3"/>
      <c r="S13" s="3"/>
      <c r="T13" s="19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</row>
    <row r="14" spans="1:86" x14ac:dyDescent="0.2">
      <c r="A14" s="3"/>
      <c r="B14" s="18"/>
      <c r="C14" s="9"/>
      <c r="D14" s="3"/>
      <c r="E14" s="3"/>
      <c r="F14" s="3"/>
      <c r="G14" s="3"/>
      <c r="H14" s="3"/>
      <c r="I14" s="85"/>
      <c r="J14" s="3"/>
      <c r="K14" s="93"/>
      <c r="L14" s="3"/>
      <c r="M14" s="93"/>
      <c r="N14" s="3"/>
      <c r="O14" s="93"/>
      <c r="P14" s="3"/>
      <c r="Q14" s="93"/>
      <c r="R14" s="3"/>
      <c r="S14" s="3"/>
      <c r="T14" s="19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</row>
    <row r="15" spans="1:86" ht="19.899999999999999" customHeight="1" x14ac:dyDescent="0.2">
      <c r="A15" s="3"/>
      <c r="B15" s="3"/>
      <c r="C15" s="9"/>
      <c r="D15" s="3"/>
      <c r="E15" s="3"/>
      <c r="F15" s="3"/>
      <c r="G15" s="3"/>
      <c r="H15" s="3"/>
      <c r="I15" s="85"/>
      <c r="J15" s="3"/>
      <c r="K15" s="12" t="s">
        <v>25</v>
      </c>
      <c r="L15" s="3"/>
      <c r="M15" s="12" t="s">
        <v>26</v>
      </c>
      <c r="N15" s="3"/>
      <c r="O15" s="12" t="s">
        <v>27</v>
      </c>
      <c r="P15" s="3"/>
      <c r="Q15" s="12" t="s">
        <v>27</v>
      </c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</row>
    <row r="16" spans="1:86" ht="12.95" customHeight="1" x14ac:dyDescent="0.2">
      <c r="A16" s="7" t="s">
        <v>38</v>
      </c>
      <c r="B16" s="3"/>
      <c r="C16" s="9"/>
      <c r="D16" s="3"/>
      <c r="E16" s="3"/>
      <c r="F16" s="3"/>
      <c r="G16" s="3"/>
      <c r="H16" s="3"/>
      <c r="I16" s="85"/>
      <c r="J16" s="3"/>
      <c r="K16" s="81"/>
      <c r="L16" s="3"/>
      <c r="M16" s="81"/>
      <c r="N16" s="3"/>
      <c r="O16" s="23"/>
      <c r="P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</row>
    <row r="17" spans="1:86" ht="12" customHeight="1" x14ac:dyDescent="0.2">
      <c r="C17" s="9"/>
      <c r="D17" s="3"/>
      <c r="E17" s="3"/>
      <c r="F17" s="3"/>
      <c r="G17" s="3"/>
      <c r="H17" s="3"/>
      <c r="I17" s="85"/>
      <c r="J17" s="3"/>
      <c r="L17" s="3"/>
      <c r="M17" s="81"/>
      <c r="N17" s="62"/>
      <c r="O17" s="9"/>
      <c r="P17" s="62"/>
      <c r="Q17" s="81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</row>
    <row r="18" spans="1:86" ht="12" customHeight="1" x14ac:dyDescent="0.2">
      <c r="A18" s="3"/>
      <c r="B18" s="3"/>
      <c r="C18" s="9"/>
      <c r="D18" s="3"/>
      <c r="E18" s="3"/>
      <c r="F18" s="3"/>
      <c r="G18" s="3"/>
      <c r="H18" s="3"/>
      <c r="I18" s="86" t="s">
        <v>21</v>
      </c>
      <c r="J18" s="3"/>
      <c r="K18" s="81" t="s">
        <v>20</v>
      </c>
      <c r="L18" s="3"/>
      <c r="M18" s="81" t="s">
        <v>20</v>
      </c>
      <c r="N18" s="3"/>
      <c r="O18" s="9"/>
      <c r="P18" s="3"/>
      <c r="Q18" s="81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</row>
    <row r="19" spans="1:86" ht="12" customHeight="1" x14ac:dyDescent="0.2">
      <c r="A19" s="10"/>
      <c r="B19" s="3"/>
      <c r="C19" s="10"/>
      <c r="D19" s="10"/>
      <c r="E19" s="10"/>
      <c r="F19" s="10"/>
      <c r="G19" s="10"/>
      <c r="H19" s="10"/>
      <c r="I19" s="87" t="s">
        <v>62</v>
      </c>
      <c r="J19" s="12"/>
      <c r="K19" s="81" t="s">
        <v>31</v>
      </c>
      <c r="L19" s="3"/>
      <c r="M19" s="81" t="s">
        <v>22</v>
      </c>
      <c r="N19" s="3"/>
      <c r="O19" s="9"/>
      <c r="P19" s="3"/>
      <c r="Q19" s="81" t="s">
        <v>4</v>
      </c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</row>
    <row r="20" spans="1:86" ht="12" customHeight="1" x14ac:dyDescent="0.2">
      <c r="A20" s="13"/>
      <c r="B20" s="14"/>
      <c r="C20" s="13"/>
      <c r="D20" s="13"/>
      <c r="E20" s="13"/>
      <c r="F20" s="13"/>
      <c r="G20" s="13"/>
      <c r="H20" s="13"/>
      <c r="I20" s="88" t="s">
        <v>63</v>
      </c>
      <c r="J20" s="94"/>
      <c r="K20" s="95" t="s">
        <v>19</v>
      </c>
      <c r="L20" s="108"/>
      <c r="M20" s="95" t="s">
        <v>34</v>
      </c>
      <c r="N20" s="108"/>
      <c r="O20" s="9"/>
      <c r="P20" s="108"/>
      <c r="Q20" s="95" t="s">
        <v>9</v>
      </c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</row>
    <row r="21" spans="1:86" ht="12" customHeight="1" x14ac:dyDescent="0.2">
      <c r="A21" s="10"/>
      <c r="B21" s="18" t="s">
        <v>61</v>
      </c>
      <c r="C21" s="10"/>
      <c r="D21" s="10"/>
      <c r="E21" s="10"/>
      <c r="F21" s="10"/>
      <c r="G21" s="10"/>
      <c r="H21" s="10"/>
      <c r="I21" s="87"/>
      <c r="J21" s="12"/>
      <c r="K21" s="12">
        <v>78630</v>
      </c>
      <c r="L21" s="3"/>
      <c r="M21" s="12">
        <v>5576</v>
      </c>
      <c r="N21" s="3"/>
      <c r="O21" s="97"/>
      <c r="P21" s="3"/>
      <c r="Q21" s="12">
        <f>SUM(K21:O21)</f>
        <v>84206</v>
      </c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</row>
    <row r="22" spans="1:86" ht="6" customHeight="1" x14ac:dyDescent="0.2">
      <c r="A22" s="3"/>
      <c r="B22" s="3"/>
      <c r="C22" s="9"/>
      <c r="D22" s="3"/>
      <c r="E22" s="3"/>
      <c r="F22" s="3"/>
      <c r="G22" s="3"/>
      <c r="H22" s="3"/>
      <c r="I22" s="85"/>
      <c r="J22" s="3"/>
      <c r="K22" s="20" t="s">
        <v>25</v>
      </c>
      <c r="L22" s="3"/>
      <c r="M22" s="20" t="s">
        <v>26</v>
      </c>
      <c r="N22" s="3"/>
      <c r="O22" s="113"/>
      <c r="P22" s="3"/>
      <c r="Q22" s="20" t="s">
        <v>27</v>
      </c>
      <c r="R22" s="3"/>
      <c r="S22" s="3"/>
      <c r="T22" s="21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</row>
    <row r="23" spans="1:86" x14ac:dyDescent="0.2">
      <c r="A23" s="3"/>
      <c r="B23" s="18" t="s">
        <v>39</v>
      </c>
      <c r="C23" s="9"/>
      <c r="D23" s="3"/>
      <c r="E23" s="3"/>
      <c r="F23" s="3"/>
      <c r="G23" s="3"/>
      <c r="H23" s="3"/>
      <c r="I23" s="85">
        <v>3.4</v>
      </c>
      <c r="J23" s="3"/>
      <c r="K23" s="92">
        <f>+SUM(K21:K21)</f>
        <v>78630</v>
      </c>
      <c r="L23" s="26"/>
      <c r="M23" s="92">
        <f>+SUM(M21:M21)</f>
        <v>5576</v>
      </c>
      <c r="N23" s="26"/>
      <c r="O23" s="93"/>
      <c r="P23" s="26"/>
      <c r="Q23" s="92">
        <f>SUM(Q21:Q21)</f>
        <v>84206</v>
      </c>
      <c r="R23" s="3"/>
      <c r="S23" s="3"/>
      <c r="T23" s="22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</row>
    <row r="24" spans="1:86" x14ac:dyDescent="0.2">
      <c r="A24" s="3"/>
      <c r="B24" s="3"/>
      <c r="C24" s="9"/>
      <c r="D24" s="3"/>
      <c r="E24" s="3"/>
      <c r="F24" s="3"/>
      <c r="G24" s="3"/>
      <c r="H24" s="3"/>
      <c r="I24" s="85"/>
      <c r="J24" s="3"/>
      <c r="K24" s="12" t="s">
        <v>25</v>
      </c>
      <c r="L24" s="3"/>
      <c r="M24" s="12" t="s">
        <v>26</v>
      </c>
      <c r="N24" s="3"/>
      <c r="O24" s="12"/>
      <c r="P24" s="3"/>
      <c r="Q24" s="12" t="s">
        <v>27</v>
      </c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</row>
    <row r="25" spans="1:86" x14ac:dyDescent="0.2">
      <c r="A25" s="63" t="s">
        <v>56</v>
      </c>
      <c r="B25" s="18"/>
      <c r="C25" s="9"/>
      <c r="D25" s="3"/>
      <c r="E25" s="3"/>
      <c r="F25" s="3"/>
      <c r="G25" s="3"/>
      <c r="H25" s="3"/>
      <c r="I25" s="85"/>
      <c r="J25" s="3"/>
      <c r="K25" s="93"/>
      <c r="L25" s="26"/>
      <c r="M25" s="93"/>
      <c r="N25" s="26"/>
      <c r="O25" s="93"/>
      <c r="P25" s="26"/>
      <c r="Q25" s="93" t="e">
        <f>Q12+Q23</f>
        <v>#REF!</v>
      </c>
      <c r="R25" s="3"/>
      <c r="S25" s="3"/>
      <c r="T25" s="26"/>
      <c r="U25" s="3" t="s">
        <v>60</v>
      </c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</row>
    <row r="26" spans="1:86" x14ac:dyDescent="0.2">
      <c r="A26" s="3"/>
      <c r="B26" s="3"/>
      <c r="C26" s="9"/>
      <c r="D26" s="3"/>
      <c r="E26" s="3"/>
      <c r="F26" s="3"/>
      <c r="G26" s="3"/>
      <c r="H26" s="3"/>
      <c r="I26" s="85"/>
      <c r="J26" s="3"/>
      <c r="K26" s="12" t="s">
        <v>25</v>
      </c>
      <c r="L26" s="3"/>
      <c r="M26" s="12" t="s">
        <v>26</v>
      </c>
      <c r="N26" s="3"/>
      <c r="O26" s="12" t="s">
        <v>27</v>
      </c>
      <c r="P26" s="3"/>
      <c r="Q26" s="12" t="s">
        <v>27</v>
      </c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</row>
    <row r="27" spans="1:86" x14ac:dyDescent="0.2">
      <c r="A27" s="27" t="s">
        <v>79</v>
      </c>
      <c r="B27" s="3"/>
      <c r="C27" s="9"/>
      <c r="D27" s="28"/>
      <c r="E27" s="3"/>
      <c r="F27" s="3"/>
      <c r="G27" s="3"/>
      <c r="H27" s="3"/>
      <c r="I27" s="85"/>
      <c r="J27" s="3"/>
      <c r="K27" s="3"/>
      <c r="L27" s="3"/>
      <c r="M27" s="3"/>
      <c r="N27" s="3"/>
      <c r="O27" s="3"/>
      <c r="P27" s="3"/>
      <c r="Q27" s="29" t="e">
        <f>ROUND(Q25*'J. Rumsey'!R29,0)</f>
        <v>#REF!</v>
      </c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</row>
    <row r="28" spans="1:86" x14ac:dyDescent="0.2">
      <c r="A28" s="31"/>
      <c r="C28" s="9"/>
      <c r="D28" s="3"/>
      <c r="E28" s="3"/>
      <c r="F28" s="3"/>
      <c r="G28" s="3"/>
      <c r="H28" s="3"/>
      <c r="I28" s="85"/>
      <c r="J28" s="3"/>
      <c r="K28" s="3"/>
      <c r="L28" s="3"/>
      <c r="M28" s="3"/>
      <c r="N28" s="3"/>
      <c r="O28" s="3"/>
      <c r="P28" s="3"/>
      <c r="Q28" s="3"/>
    </row>
    <row r="29" spans="1:86" x14ac:dyDescent="0.2">
      <c r="A29" s="27" t="s">
        <v>40</v>
      </c>
      <c r="C29" s="9"/>
      <c r="D29" s="3"/>
      <c r="E29" s="3"/>
      <c r="F29" s="3"/>
      <c r="G29" s="3"/>
      <c r="H29" s="3"/>
      <c r="I29" s="85"/>
      <c r="J29" s="3"/>
      <c r="K29" s="3"/>
      <c r="L29" s="3"/>
      <c r="M29" s="3"/>
      <c r="N29" s="3"/>
      <c r="O29" s="3"/>
      <c r="P29" s="3"/>
      <c r="Q29" s="3"/>
    </row>
    <row r="30" spans="1:86" x14ac:dyDescent="0.2">
      <c r="A30" s="18"/>
      <c r="B30" s="77" t="s">
        <v>59</v>
      </c>
      <c r="C30" s="59"/>
      <c r="D30" s="33"/>
      <c r="E30" s="3"/>
      <c r="F30" s="3"/>
      <c r="G30" s="3"/>
      <c r="H30" s="3"/>
      <c r="I30" s="85"/>
      <c r="J30" s="3"/>
      <c r="K30" s="3"/>
      <c r="L30" s="3"/>
      <c r="M30" s="3"/>
      <c r="N30" s="3"/>
      <c r="O30" s="3"/>
      <c r="P30" s="3"/>
      <c r="Q30" s="29" t="e">
        <f>ROUND(Q25*0.125,0)</f>
        <v>#REF!</v>
      </c>
    </row>
    <row r="31" spans="1:86" x14ac:dyDescent="0.2">
      <c r="A31" s="18"/>
      <c r="B31" s="3" t="s">
        <v>66</v>
      </c>
      <c r="D31" s="33"/>
      <c r="E31" s="3"/>
      <c r="F31" s="3"/>
      <c r="G31" s="3"/>
      <c r="H31" s="3"/>
      <c r="I31" s="85"/>
      <c r="J31" s="3"/>
      <c r="K31" s="3"/>
      <c r="L31" s="3"/>
      <c r="M31" s="3"/>
      <c r="N31" s="3"/>
      <c r="O31" s="3"/>
      <c r="P31" s="3"/>
      <c r="Q31" s="109" t="e">
        <f>S31*200</f>
        <v>#REF!</v>
      </c>
      <c r="S31" s="77" t="e">
        <f>'State Aid Summary'!#REF!+'State Aid Summary'!#REF!</f>
        <v>#REF!</v>
      </c>
    </row>
    <row r="32" spans="1:86" x14ac:dyDescent="0.2">
      <c r="A32" s="3"/>
      <c r="B32" s="3"/>
      <c r="C32" s="9"/>
      <c r="D32" s="3"/>
      <c r="E32" s="3"/>
      <c r="F32" s="3"/>
      <c r="G32" s="3"/>
      <c r="H32" s="3"/>
      <c r="I32" s="85"/>
      <c r="J32" s="3"/>
      <c r="K32" s="3"/>
      <c r="L32" s="3"/>
      <c r="M32" s="3"/>
      <c r="N32" s="3"/>
      <c r="O32" s="3"/>
      <c r="P32" s="3"/>
      <c r="Q32" s="3"/>
    </row>
    <row r="33" spans="1:20" ht="13.5" thickBot="1" x14ac:dyDescent="0.25">
      <c r="A33" s="27" t="s">
        <v>41</v>
      </c>
      <c r="B33" s="3"/>
      <c r="C33" s="9"/>
      <c r="D33" s="3"/>
      <c r="E33" s="3"/>
      <c r="F33" s="3"/>
      <c r="G33" s="3"/>
      <c r="H33" s="3"/>
      <c r="I33" s="85"/>
      <c r="J33" s="3"/>
      <c r="K33" s="3"/>
      <c r="L33" s="3"/>
      <c r="M33" s="3"/>
      <c r="N33" s="3"/>
      <c r="O33" s="3"/>
      <c r="P33" s="3"/>
      <c r="Q33" s="110" t="e">
        <f>ROUND((SUM(Q25:Q31)),0)</f>
        <v>#REF!</v>
      </c>
      <c r="T33" s="56"/>
    </row>
    <row r="34" spans="1:20" ht="19.899999999999999" customHeight="1" thickTop="1" x14ac:dyDescent="0.2">
      <c r="I34" s="89"/>
    </row>
    <row r="35" spans="1:20" ht="19.899999999999999" customHeight="1" x14ac:dyDescent="0.2">
      <c r="I35" s="89"/>
    </row>
    <row r="36" spans="1:20" x14ac:dyDescent="0.2">
      <c r="I36" s="89"/>
    </row>
    <row r="37" spans="1:20" ht="19.899999999999999" customHeight="1" x14ac:dyDescent="0.2">
      <c r="I37" s="89"/>
    </row>
    <row r="38" spans="1:20" x14ac:dyDescent="0.2">
      <c r="I38" s="89"/>
    </row>
    <row r="39" spans="1:20" x14ac:dyDescent="0.2">
      <c r="I39" s="89"/>
    </row>
    <row r="40" spans="1:20" x14ac:dyDescent="0.2">
      <c r="I40" s="89"/>
    </row>
    <row r="42" spans="1:20" x14ac:dyDescent="0.2">
      <c r="A42" s="3"/>
      <c r="B42" s="3"/>
      <c r="C42" s="9"/>
      <c r="D42" s="3"/>
      <c r="E42" s="19"/>
      <c r="F42" s="19"/>
      <c r="G42" s="19"/>
      <c r="H42" s="19"/>
      <c r="I42" s="6"/>
      <c r="J42" s="3"/>
      <c r="L42" s="3"/>
      <c r="M42" s="30"/>
      <c r="N42" s="3"/>
      <c r="O42" s="3"/>
      <c r="P42" s="3"/>
    </row>
    <row r="43" spans="1:20" x14ac:dyDescent="0.2">
      <c r="A43" s="3"/>
      <c r="B43" s="3"/>
      <c r="C43" s="9"/>
      <c r="D43" s="3"/>
      <c r="E43" s="19"/>
      <c r="F43" s="19"/>
      <c r="G43" s="19"/>
      <c r="H43" s="19"/>
      <c r="I43" s="6"/>
      <c r="J43" s="3"/>
      <c r="L43" s="3"/>
      <c r="M43" s="30"/>
      <c r="N43" s="3"/>
      <c r="O43" s="3"/>
      <c r="P43" s="3"/>
    </row>
    <row r="44" spans="1:20" x14ac:dyDescent="0.2">
      <c r="A44" s="3"/>
      <c r="B44" s="3"/>
      <c r="C44" s="9"/>
      <c r="D44" s="3"/>
      <c r="E44" s="19"/>
      <c r="F44" s="19"/>
      <c r="G44" s="19"/>
      <c r="H44" s="19"/>
      <c r="I44" s="6"/>
      <c r="J44" s="3"/>
      <c r="L44" s="3"/>
      <c r="M44" s="30"/>
      <c r="N44" s="3"/>
      <c r="O44" s="3"/>
      <c r="P44" s="3"/>
    </row>
    <row r="45" spans="1:20" x14ac:dyDescent="0.2">
      <c r="A45" s="3"/>
      <c r="B45" s="3"/>
      <c r="C45" s="9"/>
      <c r="D45" s="3"/>
      <c r="E45" s="3"/>
      <c r="F45" s="3"/>
      <c r="G45" s="3"/>
      <c r="H45" s="3"/>
      <c r="I45" s="6"/>
      <c r="J45" s="3"/>
      <c r="K45" s="3"/>
      <c r="L45" s="3"/>
      <c r="M45" s="3"/>
      <c r="N45" s="3"/>
      <c r="O45" s="3"/>
      <c r="P45" s="3"/>
      <c r="Q45" s="3"/>
    </row>
    <row r="46" spans="1:20" x14ac:dyDescent="0.2">
      <c r="A46" s="3"/>
      <c r="B46" s="3"/>
      <c r="C46" s="9"/>
      <c r="D46" s="3"/>
      <c r="E46" s="3"/>
      <c r="F46" s="3"/>
      <c r="G46" s="3"/>
      <c r="H46" s="3"/>
      <c r="I46" s="6"/>
      <c r="J46" s="3"/>
      <c r="K46" s="3"/>
      <c r="L46" s="3"/>
      <c r="M46" s="3"/>
      <c r="N46" s="3"/>
      <c r="O46" s="3"/>
      <c r="P46" s="3"/>
      <c r="Q46" s="3"/>
    </row>
    <row r="47" spans="1:20" x14ac:dyDescent="0.2">
      <c r="A47" s="3"/>
      <c r="B47" s="3"/>
      <c r="C47" s="9"/>
      <c r="D47" s="3"/>
      <c r="E47" s="3"/>
      <c r="F47" s="3"/>
      <c r="G47" s="3"/>
      <c r="H47" s="3"/>
      <c r="I47" s="6"/>
      <c r="J47" s="3"/>
      <c r="K47" s="3"/>
      <c r="L47" s="3"/>
      <c r="M47" s="3"/>
      <c r="N47" s="3"/>
      <c r="O47" s="3"/>
      <c r="P47" s="3"/>
      <c r="Q47" s="3"/>
    </row>
    <row r="48" spans="1:20" ht="28.5" customHeight="1" x14ac:dyDescent="0.2">
      <c r="A48" s="115" t="s">
        <v>49</v>
      </c>
      <c r="B48" s="117"/>
      <c r="C48" s="117"/>
      <c r="D48" s="117"/>
      <c r="E48" s="117"/>
      <c r="F48" s="117"/>
      <c r="G48" s="117"/>
      <c r="H48" s="117"/>
      <c r="I48" s="117"/>
      <c r="J48" s="117"/>
      <c r="K48" s="117"/>
      <c r="L48" s="117"/>
      <c r="M48" s="117"/>
      <c r="N48" s="117"/>
      <c r="O48" s="117"/>
      <c r="P48" s="117"/>
      <c r="Q48" s="117"/>
    </row>
    <row r="49" spans="1:17" x14ac:dyDescent="0.2">
      <c r="A49" s="3"/>
      <c r="B49" s="3"/>
      <c r="C49" s="9"/>
      <c r="D49" s="3"/>
      <c r="E49" s="3"/>
      <c r="F49" s="3"/>
      <c r="G49" s="3"/>
      <c r="H49" s="3"/>
      <c r="I49" s="6"/>
      <c r="J49" s="3"/>
      <c r="K49" s="3"/>
      <c r="L49" s="3"/>
      <c r="M49" s="3"/>
      <c r="N49" s="3"/>
      <c r="O49" s="3"/>
      <c r="P49" s="3"/>
      <c r="Q49" s="3"/>
    </row>
    <row r="50" spans="1:17" x14ac:dyDescent="0.2">
      <c r="A50" s="3"/>
      <c r="B50" s="3"/>
      <c r="C50" s="9"/>
      <c r="D50" s="3"/>
      <c r="E50" s="3"/>
      <c r="F50" s="3"/>
      <c r="G50" s="3"/>
      <c r="H50" s="3"/>
      <c r="I50" s="6"/>
      <c r="J50" s="3"/>
      <c r="K50" s="3"/>
      <c r="L50" s="3"/>
      <c r="M50" s="3"/>
      <c r="N50" s="3"/>
      <c r="O50" s="3"/>
      <c r="P50" s="3"/>
      <c r="Q50" s="3"/>
    </row>
    <row r="51" spans="1:17" x14ac:dyDescent="0.2">
      <c r="A51" s="3"/>
      <c r="B51" s="3"/>
      <c r="C51" s="9"/>
      <c r="D51" s="3"/>
      <c r="E51" s="3"/>
      <c r="F51" s="3"/>
      <c r="G51" s="3"/>
      <c r="H51" s="3"/>
      <c r="I51" s="6"/>
      <c r="J51" s="3"/>
      <c r="K51" s="3"/>
      <c r="L51" s="3"/>
      <c r="M51" s="3"/>
      <c r="N51" s="3"/>
      <c r="O51" s="3"/>
      <c r="P51" s="3"/>
      <c r="Q51" s="3"/>
    </row>
    <row r="52" spans="1:17" x14ac:dyDescent="0.2">
      <c r="A52" s="3"/>
      <c r="B52" s="3"/>
      <c r="C52" s="9"/>
      <c r="D52" s="3"/>
      <c r="E52" s="3"/>
      <c r="F52" s="3"/>
      <c r="G52" s="3"/>
      <c r="H52" s="3"/>
      <c r="I52" s="6"/>
      <c r="J52" s="3"/>
      <c r="K52" s="3"/>
      <c r="L52" s="3"/>
      <c r="M52" s="3"/>
      <c r="N52" s="3"/>
      <c r="O52" s="3"/>
      <c r="P52" s="3"/>
      <c r="Q52" s="3"/>
    </row>
    <row r="53" spans="1:17" x14ac:dyDescent="0.2">
      <c r="A53" s="18" t="str">
        <f>'State Aid Summary'!A17</f>
        <v>OSF</v>
      </c>
      <c r="B53" s="3"/>
      <c r="C53" s="9"/>
      <c r="D53" s="3"/>
      <c r="E53" s="3"/>
      <c r="F53" s="3"/>
      <c r="G53" s="3"/>
      <c r="H53" s="3"/>
      <c r="I53" s="6"/>
      <c r="J53" s="3"/>
      <c r="K53" s="3"/>
      <c r="L53" s="3"/>
      <c r="M53" s="3"/>
      <c r="N53" s="3"/>
      <c r="O53" s="3"/>
      <c r="P53" s="3"/>
      <c r="Q53" s="3"/>
    </row>
    <row r="54" spans="1:17" x14ac:dyDescent="0.2">
      <c r="A54" s="34">
        <f>'State Aid Summary'!A18</f>
        <v>45768</v>
      </c>
      <c r="B54" s="18"/>
      <c r="C54" s="9"/>
      <c r="D54" s="3"/>
      <c r="E54" s="3"/>
      <c r="F54" s="3"/>
      <c r="G54" s="3"/>
      <c r="H54" s="3"/>
      <c r="I54" s="6"/>
      <c r="J54" s="3"/>
      <c r="K54" s="3"/>
      <c r="L54" s="3"/>
      <c r="M54" s="3"/>
      <c r="N54" s="3"/>
      <c r="O54" s="3"/>
      <c r="P54" s="3"/>
      <c r="Q54" s="3"/>
    </row>
    <row r="55" spans="1:17" x14ac:dyDescent="0.2">
      <c r="A55" s="34" t="str">
        <f>'State Aid Summary'!A19</f>
        <v>MCVC26 Comps</v>
      </c>
      <c r="B55" s="35"/>
      <c r="C55" s="9"/>
      <c r="D55" s="3"/>
      <c r="E55" s="3"/>
      <c r="F55" s="3"/>
      <c r="G55" s="3"/>
      <c r="H55" s="3"/>
      <c r="I55" s="6"/>
      <c r="J55" s="3"/>
      <c r="K55" s="3"/>
      <c r="L55" s="3"/>
      <c r="M55" s="3"/>
      <c r="N55" s="3"/>
      <c r="O55" s="3"/>
      <c r="P55" s="3"/>
      <c r="Q55" s="3"/>
    </row>
  </sheetData>
  <mergeCells count="1">
    <mergeCell ref="A48:Q48"/>
  </mergeCells>
  <phoneticPr fontId="0" type="noConversion"/>
  <pageMargins left="0.8" right="0.5" top="0.25" bottom="0.25" header="0.5" footer="0.5"/>
  <pageSetup scale="61" orientation="portrait" r:id="rId1"/>
  <headerFooter alignWithMargins="0">
    <oddFooter>&amp;C&amp;11- &amp;P 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AC8E18-47BB-4F08-AA19-4A8D8B1A6ABE}">
  <sheetPr transitionEvaluation="1">
    <pageSetUpPr fitToPage="1"/>
  </sheetPr>
  <dimension ref="A1:DQ8086"/>
  <sheetViews>
    <sheetView defaultGridColor="0" view="pageBreakPreview" colorId="22" zoomScale="75" zoomScaleNormal="87" zoomScaleSheetLayoutView="75" workbookViewId="0">
      <selection activeCell="P35" sqref="P35"/>
    </sheetView>
  </sheetViews>
  <sheetFormatPr defaultColWidth="9.77734375" defaultRowHeight="12.75" x14ac:dyDescent="0.2"/>
  <cols>
    <col min="1" max="1" width="8.77734375" style="4" customWidth="1"/>
    <col min="2" max="2" width="18.77734375" style="4" customWidth="1"/>
    <col min="3" max="3" width="5.77734375" style="23" customWidth="1"/>
    <col min="4" max="4" width="6.21875" style="4" customWidth="1"/>
    <col min="5" max="5" width="6.77734375" style="4" customWidth="1"/>
    <col min="6" max="8" width="4.77734375" style="8" customWidth="1"/>
    <col min="9" max="9" width="9.6640625" style="8" customWidth="1"/>
    <col min="10" max="10" width="2.77734375" style="4" customWidth="1"/>
    <col min="11" max="11" width="8.77734375" style="4" customWidth="1"/>
    <col min="12" max="12" width="2.77734375" style="4" customWidth="1"/>
    <col min="13" max="13" width="8.77734375" style="4" customWidth="1"/>
    <col min="14" max="14" width="2.77734375" style="4" customWidth="1"/>
    <col min="15" max="15" width="8.77734375" style="4" customWidth="1"/>
    <col min="16" max="16" width="2.77734375" style="4" customWidth="1"/>
    <col min="17" max="17" width="12.109375" style="4" customWidth="1"/>
    <col min="18" max="18" width="2.77734375" style="4" customWidth="1"/>
    <col min="19" max="19" width="9.77734375" style="49"/>
    <col min="20" max="20" width="10.44140625" style="49" bestFit="1" customWidth="1"/>
    <col min="21" max="21" width="9.77734375" style="49"/>
    <col min="22" max="22" width="11.77734375" style="49" customWidth="1"/>
    <col min="23" max="33" width="9.77734375" style="49"/>
    <col min="34" max="34" width="7.77734375" style="49" customWidth="1"/>
    <col min="35" max="36" width="4.77734375" style="49" customWidth="1"/>
    <col min="37" max="37" width="5.77734375" style="49" customWidth="1"/>
    <col min="38" max="41" width="9.77734375" style="49"/>
    <col min="42" max="16384" width="9.77734375" style="4"/>
  </cols>
  <sheetData>
    <row r="1" spans="1:121" x14ac:dyDescent="0.2">
      <c r="A1" s="118" t="s">
        <v>44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3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F1" s="50"/>
      <c r="AG1" s="50"/>
      <c r="AH1" s="50"/>
      <c r="AI1" s="50"/>
      <c r="AJ1" s="50"/>
      <c r="AK1" s="50"/>
      <c r="AL1" s="50"/>
      <c r="AM1" s="50"/>
      <c r="AN1" s="50"/>
      <c r="AO1" s="50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</row>
    <row r="2" spans="1:121" x14ac:dyDescent="0.2">
      <c r="A2" s="1" t="str">
        <f>'State Aid Summary'!A2</f>
        <v>Public School Support Program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3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  <c r="AO2" s="50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</row>
    <row r="3" spans="1:121" x14ac:dyDescent="0.2">
      <c r="A3" s="1" t="str">
        <f>'State Aid Summary'!A3</f>
        <v>Final Computations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3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  <c r="AE3" s="50"/>
      <c r="AF3" s="50"/>
      <c r="AG3" s="50"/>
      <c r="AH3" s="50"/>
      <c r="AI3" s="50"/>
      <c r="AJ3" s="50"/>
      <c r="AK3" s="50"/>
      <c r="AL3" s="50"/>
      <c r="AM3" s="50"/>
      <c r="AN3" s="50"/>
      <c r="AO3" s="50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</row>
    <row r="4" spans="1:121" x14ac:dyDescent="0.2">
      <c r="A4" s="1" t="str">
        <f>'State Aid Summary'!A4</f>
        <v>For the 2025-26 year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3"/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50"/>
      <c r="AK4" s="50"/>
      <c r="AL4" s="50"/>
      <c r="AM4" s="50"/>
      <c r="AN4" s="50"/>
      <c r="AO4" s="50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</row>
    <row r="5" spans="1:121" ht="16.899999999999999" customHeight="1" x14ac:dyDescent="0.2">
      <c r="A5" s="3"/>
      <c r="B5" s="3"/>
      <c r="C5" s="9"/>
      <c r="D5" s="3"/>
      <c r="E5" s="3"/>
      <c r="F5" s="6"/>
      <c r="G5" s="6"/>
      <c r="H5" s="6"/>
      <c r="I5" s="6"/>
      <c r="J5" s="3"/>
      <c r="K5" s="3"/>
      <c r="L5" s="3"/>
      <c r="M5" s="3"/>
      <c r="N5" s="3"/>
      <c r="O5" s="9" t="s">
        <v>67</v>
      </c>
      <c r="P5" s="3"/>
      <c r="Q5" s="3"/>
      <c r="R5" s="3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50"/>
      <c r="AH5" s="50"/>
      <c r="AI5" s="50"/>
      <c r="AJ5" s="50"/>
      <c r="AK5" s="50"/>
      <c r="AL5" s="50"/>
      <c r="AM5" s="50"/>
      <c r="AN5" s="50"/>
      <c r="AO5" s="50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</row>
    <row r="6" spans="1:121" ht="12.95" customHeight="1" x14ac:dyDescent="0.2">
      <c r="A6" s="63" t="s">
        <v>55</v>
      </c>
      <c r="C6" s="9"/>
      <c r="D6" s="3"/>
      <c r="E6" s="3"/>
      <c r="F6" s="6"/>
      <c r="G6" s="6"/>
      <c r="H6" s="6"/>
      <c r="I6" s="6"/>
      <c r="J6" s="3"/>
      <c r="L6" s="3"/>
      <c r="M6" s="81"/>
      <c r="N6" s="3"/>
      <c r="O6" s="9" t="s">
        <v>68</v>
      </c>
      <c r="P6" s="3"/>
      <c r="Q6" s="81"/>
      <c r="R6" s="3"/>
      <c r="S6" s="50"/>
      <c r="T6" s="9" t="s">
        <v>29</v>
      </c>
      <c r="U6" s="50"/>
      <c r="V6" s="50"/>
      <c r="W6" s="50"/>
      <c r="X6" s="50"/>
      <c r="Y6" s="50"/>
      <c r="Z6" s="50"/>
      <c r="AA6" s="50"/>
      <c r="AB6" s="50"/>
      <c r="AC6" s="50"/>
      <c r="AD6" s="50"/>
      <c r="AE6" s="50"/>
      <c r="AF6" s="50"/>
      <c r="AG6" s="50"/>
      <c r="AH6" s="50"/>
      <c r="AI6" s="50"/>
      <c r="AJ6" s="50"/>
      <c r="AK6" s="50"/>
      <c r="AL6" s="50"/>
      <c r="AM6" s="50"/>
      <c r="AN6" s="50"/>
      <c r="AO6" s="50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</row>
    <row r="7" spans="1:121" ht="12" customHeight="1" x14ac:dyDescent="0.2">
      <c r="A7" s="3"/>
      <c r="B7" s="3"/>
      <c r="C7" s="9"/>
      <c r="D7" s="3"/>
      <c r="E7" s="3"/>
      <c r="F7" s="6"/>
      <c r="G7" s="6"/>
      <c r="H7" s="6"/>
      <c r="I7" s="9" t="s">
        <v>21</v>
      </c>
      <c r="J7" s="3"/>
      <c r="K7" s="81" t="s">
        <v>20</v>
      </c>
      <c r="L7" s="3"/>
      <c r="M7" s="81" t="s">
        <v>20</v>
      </c>
      <c r="N7" s="3"/>
      <c r="O7" s="9" t="s">
        <v>69</v>
      </c>
      <c r="P7" s="3"/>
      <c r="Q7" s="81"/>
      <c r="R7" s="3"/>
      <c r="S7" s="50"/>
      <c r="T7" s="9" t="s">
        <v>30</v>
      </c>
      <c r="U7" s="50"/>
      <c r="V7" s="50"/>
      <c r="W7" s="50"/>
      <c r="X7" s="50"/>
      <c r="Y7" s="50"/>
      <c r="Z7" s="50"/>
      <c r="AA7" s="50"/>
      <c r="AB7" s="50"/>
      <c r="AC7" s="50"/>
      <c r="AD7" s="50"/>
      <c r="AE7" s="50"/>
      <c r="AF7" s="50"/>
      <c r="AG7" s="50"/>
      <c r="AH7" s="50"/>
      <c r="AI7" s="50"/>
      <c r="AJ7" s="50"/>
      <c r="AK7" s="50"/>
      <c r="AL7" s="50"/>
      <c r="AM7" s="50"/>
      <c r="AN7" s="50"/>
      <c r="AO7" s="50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</row>
    <row r="8" spans="1:121" ht="12" customHeight="1" x14ac:dyDescent="0.2">
      <c r="A8" s="10"/>
      <c r="B8" s="3"/>
      <c r="C8" s="9"/>
      <c r="D8" s="10"/>
      <c r="E8" s="3"/>
      <c r="F8" s="11"/>
      <c r="G8" s="11"/>
      <c r="H8" s="11"/>
      <c r="I8" s="81" t="s">
        <v>64</v>
      </c>
      <c r="J8" s="12"/>
      <c r="K8" s="81" t="s">
        <v>31</v>
      </c>
      <c r="L8" s="3"/>
      <c r="M8" s="81" t="s">
        <v>22</v>
      </c>
      <c r="N8" s="3"/>
      <c r="O8" s="9" t="s">
        <v>32</v>
      </c>
      <c r="P8" s="3"/>
      <c r="Q8" s="81" t="s">
        <v>4</v>
      </c>
      <c r="R8" s="3"/>
      <c r="S8" s="50"/>
      <c r="T8" s="9" t="s">
        <v>45</v>
      </c>
      <c r="U8" s="50"/>
      <c r="V8" s="50"/>
      <c r="W8" s="50"/>
      <c r="X8" s="50"/>
      <c r="Y8" s="50"/>
      <c r="Z8" s="50"/>
      <c r="AA8" s="50"/>
      <c r="AB8" s="50"/>
      <c r="AC8" s="50"/>
      <c r="AD8" s="50"/>
      <c r="AE8" s="50"/>
      <c r="AF8" s="50"/>
      <c r="AG8" s="50"/>
      <c r="AH8" s="50"/>
      <c r="AI8" s="50"/>
      <c r="AJ8" s="50"/>
      <c r="AK8" s="50"/>
      <c r="AL8" s="50"/>
      <c r="AM8" s="50"/>
      <c r="AN8" s="50"/>
      <c r="AO8" s="50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</row>
    <row r="9" spans="1:121" ht="12" customHeight="1" thickBot="1" x14ac:dyDescent="0.25">
      <c r="A9" s="44"/>
      <c r="B9" s="45"/>
      <c r="C9" s="38"/>
      <c r="D9" s="44"/>
      <c r="E9" s="44"/>
      <c r="F9" s="46"/>
      <c r="G9" s="46"/>
      <c r="H9" s="46"/>
      <c r="I9" s="82" t="s">
        <v>63</v>
      </c>
      <c r="J9" s="91"/>
      <c r="K9" s="82" t="s">
        <v>19</v>
      </c>
      <c r="L9" s="48"/>
      <c r="M9" s="82" t="s">
        <v>34</v>
      </c>
      <c r="N9" s="48"/>
      <c r="O9" s="38" t="s">
        <v>35</v>
      </c>
      <c r="P9" s="48"/>
      <c r="Q9" s="82" t="s">
        <v>9</v>
      </c>
      <c r="R9" s="48"/>
      <c r="S9" s="50"/>
      <c r="T9" s="9" t="s">
        <v>46</v>
      </c>
      <c r="U9" s="50"/>
      <c r="V9" s="50"/>
      <c r="W9" s="50"/>
      <c r="X9" s="50"/>
      <c r="Y9" s="50"/>
      <c r="Z9" s="50"/>
      <c r="AA9" s="50"/>
      <c r="AB9" s="50"/>
      <c r="AC9" s="50"/>
      <c r="AD9" s="50"/>
      <c r="AE9" s="50"/>
      <c r="AF9" s="50"/>
      <c r="AG9" s="50"/>
      <c r="AH9" s="50"/>
      <c r="AI9" s="50"/>
      <c r="AJ9" s="50"/>
      <c r="AK9" s="50"/>
      <c r="AL9" s="50"/>
      <c r="AM9" s="50"/>
      <c r="AN9" s="50"/>
      <c r="AO9" s="50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</row>
    <row r="10" spans="1:121" ht="4.9000000000000004" customHeight="1" x14ac:dyDescent="0.2">
      <c r="A10" s="17" t="s">
        <v>23</v>
      </c>
      <c r="B10" s="3"/>
      <c r="C10" s="9"/>
      <c r="D10" s="3"/>
      <c r="E10" s="3"/>
      <c r="F10" s="6"/>
      <c r="G10" s="6"/>
      <c r="H10" s="6"/>
      <c r="I10" s="6"/>
      <c r="J10" s="3"/>
      <c r="K10" s="3"/>
      <c r="L10" s="3"/>
      <c r="M10" s="3"/>
      <c r="N10" s="3"/>
      <c r="O10" s="3"/>
      <c r="P10" s="3"/>
      <c r="Q10" s="3"/>
      <c r="R10" s="3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  <c r="AJ10" s="50"/>
      <c r="AK10" s="50"/>
      <c r="AL10" s="50"/>
      <c r="AM10" s="50"/>
      <c r="AN10" s="50"/>
      <c r="AO10" s="50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</row>
    <row r="11" spans="1:121" x14ac:dyDescent="0.2">
      <c r="A11" s="10"/>
      <c r="B11" s="18" t="s">
        <v>61</v>
      </c>
      <c r="C11" s="60"/>
      <c r="D11" s="10"/>
      <c r="E11" s="18"/>
      <c r="F11" s="25"/>
      <c r="G11" s="25"/>
      <c r="H11" s="25"/>
      <c r="I11" s="84"/>
      <c r="J11" s="10"/>
      <c r="K11" s="12">
        <f>694939+27060</f>
        <v>721999</v>
      </c>
      <c r="L11" s="3"/>
      <c r="M11" s="12">
        <f>19960.5+1425.5</f>
        <v>21386</v>
      </c>
      <c r="N11" s="3"/>
      <c r="O11" s="12" t="e">
        <f>'State Aid Summary'!#REF!+'State Aid Summary'!#REF!</f>
        <v>#REF!</v>
      </c>
      <c r="P11" s="3"/>
      <c r="Q11" s="12" t="e">
        <f>SUM(K11:O11)</f>
        <v>#REF!</v>
      </c>
      <c r="R11" s="3"/>
      <c r="S11" s="3"/>
      <c r="T11" s="19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  <c r="AJ11" s="50"/>
      <c r="AK11" s="50"/>
      <c r="AL11" s="50"/>
      <c r="AM11" s="50"/>
      <c r="AN11" s="50"/>
      <c r="AO11" s="50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</row>
    <row r="12" spans="1:121" ht="6" customHeight="1" x14ac:dyDescent="0.2">
      <c r="A12" s="3"/>
      <c r="B12" s="3"/>
      <c r="C12" s="9"/>
      <c r="D12" s="3"/>
      <c r="E12" s="3"/>
      <c r="F12" s="11" t="s">
        <v>24</v>
      </c>
      <c r="G12" s="11"/>
      <c r="H12" s="11"/>
      <c r="I12" s="84"/>
      <c r="J12" s="12"/>
      <c r="K12" s="20" t="s">
        <v>25</v>
      </c>
      <c r="L12" s="3"/>
      <c r="M12" s="20" t="s">
        <v>26</v>
      </c>
      <c r="N12" s="3"/>
      <c r="O12" s="20" t="s">
        <v>27</v>
      </c>
      <c r="P12" s="3"/>
      <c r="Q12" s="20" t="s">
        <v>27</v>
      </c>
      <c r="R12" s="3"/>
      <c r="S12" s="50"/>
      <c r="T12" s="51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  <c r="AJ12" s="50"/>
      <c r="AK12" s="50"/>
      <c r="AL12" s="50"/>
      <c r="AM12" s="50"/>
      <c r="AN12" s="50"/>
      <c r="AO12" s="50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</row>
    <row r="13" spans="1:121" x14ac:dyDescent="0.2">
      <c r="A13" s="3"/>
      <c r="B13" s="18" t="s">
        <v>37</v>
      </c>
      <c r="C13" s="9"/>
      <c r="D13" s="3"/>
      <c r="E13" s="3"/>
      <c r="F13" s="6"/>
      <c r="G13" s="6"/>
      <c r="H13" s="6"/>
      <c r="I13" s="85" t="e">
        <f>17+'State Aid Summary'!#REF!</f>
        <v>#REF!</v>
      </c>
      <c r="J13" s="3"/>
      <c r="K13" s="92">
        <f>SUM(K11:K11)</f>
        <v>721999</v>
      </c>
      <c r="L13" s="3"/>
      <c r="M13" s="92">
        <f>SUM(M11:M11)</f>
        <v>21386</v>
      </c>
      <c r="N13" s="3"/>
      <c r="O13" s="92" t="e">
        <f>SUM(O11:O11)</f>
        <v>#REF!</v>
      </c>
      <c r="P13" s="3"/>
      <c r="Q13" s="92" t="e">
        <f>SUM(Q11:Q11)</f>
        <v>#REF!</v>
      </c>
      <c r="R13" s="3"/>
      <c r="S13" s="50"/>
      <c r="T13" s="52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  <c r="AJ13" s="50"/>
      <c r="AK13" s="50"/>
      <c r="AL13" s="50"/>
      <c r="AM13" s="50"/>
      <c r="AN13" s="50"/>
      <c r="AO13" s="50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</row>
    <row r="14" spans="1:121" x14ac:dyDescent="0.2">
      <c r="A14" s="3"/>
      <c r="B14" s="18"/>
      <c r="C14" s="9"/>
      <c r="D14" s="3"/>
      <c r="E14" s="3"/>
      <c r="F14" s="6"/>
      <c r="G14" s="6"/>
      <c r="H14" s="6"/>
      <c r="I14" s="85"/>
      <c r="J14" s="3"/>
      <c r="K14" s="93"/>
      <c r="L14" s="3"/>
      <c r="M14" s="93"/>
      <c r="N14" s="3"/>
      <c r="O14" s="93"/>
      <c r="P14" s="3"/>
      <c r="Q14" s="93"/>
      <c r="R14" s="3"/>
      <c r="S14" s="50"/>
      <c r="T14" s="8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  <c r="AJ14" s="50"/>
      <c r="AK14" s="50"/>
      <c r="AL14" s="50"/>
      <c r="AM14" s="50"/>
      <c r="AN14" s="50"/>
      <c r="AO14" s="50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</row>
    <row r="15" spans="1:121" x14ac:dyDescent="0.2">
      <c r="A15" s="3"/>
      <c r="B15" s="18"/>
      <c r="C15" s="9"/>
      <c r="D15" s="3"/>
      <c r="E15" s="3"/>
      <c r="F15" s="6"/>
      <c r="G15" s="6"/>
      <c r="H15" s="6"/>
      <c r="I15" s="85"/>
      <c r="J15" s="3"/>
      <c r="K15" s="93"/>
      <c r="L15" s="3"/>
      <c r="M15" s="93"/>
      <c r="N15" s="3"/>
      <c r="O15" s="93"/>
      <c r="P15" s="3"/>
      <c r="Q15" s="93"/>
      <c r="R15" s="3"/>
      <c r="S15" s="50"/>
      <c r="T15" s="8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  <c r="AJ15" s="50"/>
      <c r="AK15" s="50"/>
      <c r="AL15" s="50"/>
      <c r="AM15" s="50"/>
      <c r="AN15" s="50"/>
      <c r="AO15" s="50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</row>
    <row r="16" spans="1:121" ht="19.899999999999999" customHeight="1" x14ac:dyDescent="0.2">
      <c r="A16" s="3"/>
      <c r="B16" s="3"/>
      <c r="C16" s="9"/>
      <c r="D16" s="3"/>
      <c r="E16" s="3"/>
      <c r="F16" s="6"/>
      <c r="G16" s="6"/>
      <c r="H16" s="6"/>
      <c r="I16" s="85"/>
      <c r="J16" s="3"/>
      <c r="K16" s="12" t="s">
        <v>25</v>
      </c>
      <c r="L16" s="3"/>
      <c r="M16" s="12" t="s">
        <v>26</v>
      </c>
      <c r="N16" s="3"/>
      <c r="O16" s="12"/>
      <c r="P16" s="3"/>
      <c r="Q16" s="12" t="s">
        <v>27</v>
      </c>
      <c r="R16" s="3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  <c r="AJ16" s="50"/>
      <c r="AK16" s="50"/>
      <c r="AL16" s="50"/>
      <c r="AM16" s="50"/>
      <c r="AN16" s="50"/>
      <c r="AO16" s="50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</row>
    <row r="17" spans="1:121" ht="12.95" customHeight="1" x14ac:dyDescent="0.2">
      <c r="A17" s="7" t="s">
        <v>38</v>
      </c>
      <c r="B17" s="3"/>
      <c r="C17" s="9"/>
      <c r="D17" s="3"/>
      <c r="E17" s="3"/>
      <c r="F17" s="6"/>
      <c r="G17" s="6"/>
      <c r="H17" s="6"/>
      <c r="I17" s="85"/>
      <c r="J17" s="3"/>
      <c r="K17" s="81"/>
      <c r="L17" s="3"/>
      <c r="M17" s="81"/>
      <c r="N17" s="3"/>
      <c r="O17" s="23"/>
      <c r="P17" s="3"/>
      <c r="R17" s="3"/>
      <c r="S17" s="50"/>
      <c r="T17" s="4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  <c r="AJ17" s="50"/>
      <c r="AK17" s="50"/>
      <c r="AL17" s="50"/>
      <c r="AM17" s="50"/>
      <c r="AN17" s="50"/>
      <c r="AO17" s="50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</row>
    <row r="18" spans="1:121" ht="12" customHeight="1" x14ac:dyDescent="0.2">
      <c r="C18" s="9"/>
      <c r="D18" s="3"/>
      <c r="E18" s="3"/>
      <c r="F18" s="6"/>
      <c r="G18" s="6"/>
      <c r="H18" s="6"/>
      <c r="I18" s="85"/>
      <c r="J18" s="3"/>
      <c r="L18" s="3"/>
      <c r="M18" s="81"/>
      <c r="N18" s="62"/>
      <c r="O18" s="9"/>
      <c r="P18" s="62"/>
      <c r="Q18" s="81"/>
      <c r="R18" s="3"/>
      <c r="S18" s="50"/>
      <c r="T18" s="9" t="s">
        <v>29</v>
      </c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  <c r="AJ18" s="50"/>
      <c r="AK18" s="50"/>
      <c r="AL18" s="50"/>
      <c r="AM18" s="50"/>
      <c r="AN18" s="50"/>
      <c r="AO18" s="50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</row>
    <row r="19" spans="1:121" ht="12" customHeight="1" x14ac:dyDescent="0.2">
      <c r="A19" s="3"/>
      <c r="B19" s="3"/>
      <c r="C19" s="9"/>
      <c r="D19" s="3"/>
      <c r="E19" s="3"/>
      <c r="F19" s="6"/>
      <c r="G19" s="6"/>
      <c r="H19" s="6"/>
      <c r="I19" s="86" t="s">
        <v>21</v>
      </c>
      <c r="J19" s="3"/>
      <c r="K19" s="81" t="s">
        <v>20</v>
      </c>
      <c r="L19" s="3"/>
      <c r="M19" s="81" t="s">
        <v>20</v>
      </c>
      <c r="N19" s="3"/>
      <c r="O19" s="9"/>
      <c r="P19" s="3"/>
      <c r="Q19" s="81"/>
      <c r="R19" s="3"/>
      <c r="S19" s="50"/>
      <c r="T19" s="9" t="s">
        <v>30</v>
      </c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  <c r="AJ19" s="50"/>
      <c r="AK19" s="50"/>
      <c r="AL19" s="50"/>
      <c r="AM19" s="50"/>
      <c r="AN19" s="50"/>
      <c r="AO19" s="50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</row>
    <row r="20" spans="1:121" ht="12" customHeight="1" x14ac:dyDescent="0.2">
      <c r="A20" s="10"/>
      <c r="B20" s="3"/>
      <c r="C20" s="10"/>
      <c r="D20" s="10"/>
      <c r="E20" s="10"/>
      <c r="F20" s="11"/>
      <c r="G20" s="11"/>
      <c r="H20" s="11"/>
      <c r="I20" s="87" t="s">
        <v>62</v>
      </c>
      <c r="J20" s="12"/>
      <c r="K20" s="81" t="s">
        <v>31</v>
      </c>
      <c r="L20" s="3"/>
      <c r="M20" s="81" t="s">
        <v>22</v>
      </c>
      <c r="N20" s="3"/>
      <c r="O20" s="9"/>
      <c r="P20" s="3"/>
      <c r="Q20" s="81" t="s">
        <v>4</v>
      </c>
      <c r="R20" s="3"/>
      <c r="S20" s="50"/>
      <c r="T20" s="9" t="s">
        <v>45</v>
      </c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  <c r="AJ20" s="50"/>
      <c r="AK20" s="50"/>
      <c r="AL20" s="50"/>
      <c r="AM20" s="50"/>
      <c r="AN20" s="50"/>
      <c r="AO20" s="50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</row>
    <row r="21" spans="1:121" ht="12" customHeight="1" x14ac:dyDescent="0.2">
      <c r="A21" s="13"/>
      <c r="B21" s="14"/>
      <c r="C21" s="13"/>
      <c r="D21" s="13"/>
      <c r="E21" s="13"/>
      <c r="F21" s="16"/>
      <c r="G21" s="16"/>
      <c r="H21" s="16"/>
      <c r="I21" s="88" t="s">
        <v>63</v>
      </c>
      <c r="J21" s="94"/>
      <c r="K21" s="95" t="s">
        <v>19</v>
      </c>
      <c r="L21" s="108"/>
      <c r="M21" s="95" t="s">
        <v>34</v>
      </c>
      <c r="N21" s="108"/>
      <c r="O21" s="9"/>
      <c r="P21" s="108"/>
      <c r="Q21" s="95" t="s">
        <v>9</v>
      </c>
      <c r="R21" s="3"/>
      <c r="S21" s="50"/>
      <c r="T21" s="9" t="s">
        <v>46</v>
      </c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  <c r="AJ21" s="50"/>
      <c r="AK21" s="50"/>
      <c r="AL21" s="50"/>
      <c r="AM21" s="50"/>
      <c r="AN21" s="50"/>
      <c r="AO21" s="50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</row>
    <row r="22" spans="1:121" ht="4.9000000000000004" customHeight="1" x14ac:dyDescent="0.2">
      <c r="A22" s="17" t="s">
        <v>23</v>
      </c>
      <c r="B22" s="3"/>
      <c r="C22" s="9"/>
      <c r="D22" s="3"/>
      <c r="E22" s="17" t="s">
        <v>23</v>
      </c>
      <c r="F22" s="11" t="s">
        <v>23</v>
      </c>
      <c r="G22" s="11"/>
      <c r="H22" s="11"/>
      <c r="I22" s="84"/>
      <c r="J22" s="12"/>
      <c r="K22" s="96" t="s">
        <v>23</v>
      </c>
      <c r="L22" s="17" t="s">
        <v>23</v>
      </c>
      <c r="M22" s="96" t="s">
        <v>23</v>
      </c>
      <c r="N22" s="17" t="s">
        <v>23</v>
      </c>
      <c r="O22" s="96"/>
      <c r="P22" s="17" t="s">
        <v>23</v>
      </c>
      <c r="Q22" s="96" t="s">
        <v>23</v>
      </c>
      <c r="R22" s="3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  <c r="AJ22" s="50"/>
      <c r="AK22" s="50"/>
      <c r="AL22" s="50"/>
      <c r="AM22" s="50"/>
      <c r="AN22" s="50"/>
      <c r="AO22" s="50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</row>
    <row r="23" spans="1:121" ht="15" customHeight="1" x14ac:dyDescent="0.2">
      <c r="A23" s="10"/>
      <c r="B23" s="24" t="s">
        <v>61</v>
      </c>
      <c r="C23" s="10"/>
      <c r="D23" s="10"/>
      <c r="E23" s="10"/>
      <c r="F23" s="25"/>
      <c r="G23" s="25"/>
      <c r="H23" s="25"/>
      <c r="I23" s="84"/>
      <c r="J23" s="25"/>
      <c r="K23" s="12">
        <v>205285.75</v>
      </c>
      <c r="L23" s="3"/>
      <c r="M23" s="12">
        <v>2924</v>
      </c>
      <c r="N23" s="3"/>
      <c r="O23" s="12"/>
      <c r="P23" s="3"/>
      <c r="Q23" s="12">
        <f>SUM(K23:O23)</f>
        <v>208209.75</v>
      </c>
      <c r="S23" s="4"/>
      <c r="T23" s="19" t="e">
        <f>#REF!-Q23</f>
        <v>#REF!</v>
      </c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  <c r="AJ23" s="50"/>
      <c r="AK23" s="50"/>
      <c r="AL23" s="50"/>
      <c r="AM23" s="50"/>
      <c r="AN23" s="50"/>
      <c r="AO23" s="50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</row>
    <row r="24" spans="1:121" ht="6" customHeight="1" x14ac:dyDescent="0.2">
      <c r="A24" s="3"/>
      <c r="B24" s="3"/>
      <c r="C24" s="9"/>
      <c r="D24" s="3"/>
      <c r="E24" s="3"/>
      <c r="F24" s="6"/>
      <c r="G24" s="6"/>
      <c r="H24" s="6"/>
      <c r="I24" s="85"/>
      <c r="J24" s="3"/>
      <c r="K24" s="20" t="s">
        <v>25</v>
      </c>
      <c r="L24" s="3"/>
      <c r="M24" s="20" t="s">
        <v>26</v>
      </c>
      <c r="N24" s="3"/>
      <c r="O24" s="12"/>
      <c r="P24" s="3"/>
      <c r="Q24" s="20" t="s">
        <v>27</v>
      </c>
      <c r="R24" s="3"/>
      <c r="S24" s="50"/>
      <c r="T24" s="51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  <c r="AJ24" s="50"/>
      <c r="AK24" s="50"/>
      <c r="AL24" s="50"/>
      <c r="AM24" s="50"/>
      <c r="AN24" s="50"/>
      <c r="AO24" s="50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</row>
    <row r="25" spans="1:121" x14ac:dyDescent="0.2">
      <c r="A25" s="3"/>
      <c r="B25" s="18" t="s">
        <v>39</v>
      </c>
      <c r="C25" s="9"/>
      <c r="D25" s="3"/>
      <c r="E25" s="3"/>
      <c r="F25" s="6"/>
      <c r="G25" s="6"/>
      <c r="H25" s="6"/>
      <c r="I25" s="85">
        <v>8.6</v>
      </c>
      <c r="J25" s="3"/>
      <c r="K25" s="92">
        <f>SUM(K23:K23)</f>
        <v>205285.75</v>
      </c>
      <c r="L25" s="26"/>
      <c r="M25" s="92">
        <f>SUM(M23:M23)</f>
        <v>2924</v>
      </c>
      <c r="N25" s="26"/>
      <c r="O25" s="93"/>
      <c r="P25" s="26"/>
      <c r="Q25" s="92">
        <f>SUM(Q23:Q23)</f>
        <v>208209.75</v>
      </c>
      <c r="R25" s="3"/>
      <c r="S25" s="50"/>
      <c r="T25" s="52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  <c r="AJ25" s="50"/>
      <c r="AK25" s="50"/>
      <c r="AL25" s="50"/>
      <c r="AM25" s="50"/>
      <c r="AN25" s="50"/>
      <c r="AO25" s="50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</row>
    <row r="26" spans="1:121" ht="9.9499999999999993" customHeight="1" x14ac:dyDescent="0.2">
      <c r="A26" s="3"/>
      <c r="B26" s="3"/>
      <c r="C26" s="9"/>
      <c r="D26" s="3"/>
      <c r="E26" s="3"/>
      <c r="F26" s="6"/>
      <c r="G26" s="6"/>
      <c r="H26" s="6"/>
      <c r="I26" s="85"/>
      <c r="J26" s="3"/>
      <c r="K26" s="12" t="s">
        <v>25</v>
      </c>
      <c r="L26" s="3"/>
      <c r="M26" s="12" t="s">
        <v>26</v>
      </c>
      <c r="N26" s="3"/>
      <c r="O26" s="12"/>
      <c r="P26" s="3"/>
      <c r="Q26" s="12" t="s">
        <v>27</v>
      </c>
      <c r="R26" s="3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  <c r="AJ26" s="50"/>
      <c r="AK26" s="50"/>
      <c r="AL26" s="50"/>
      <c r="AM26" s="50"/>
      <c r="AN26" s="50"/>
      <c r="AO26" s="50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</row>
    <row r="27" spans="1:121" x14ac:dyDescent="0.2">
      <c r="A27" s="63" t="s">
        <v>56</v>
      </c>
      <c r="B27" s="18"/>
      <c r="C27" s="9"/>
      <c r="D27" s="3"/>
      <c r="E27" s="3"/>
      <c r="F27" s="6"/>
      <c r="G27" s="6"/>
      <c r="H27" s="6"/>
      <c r="I27" s="85"/>
      <c r="J27" s="3"/>
      <c r="K27" s="93"/>
      <c r="L27" s="26"/>
      <c r="M27" s="93"/>
      <c r="N27" s="26"/>
      <c r="O27" s="93"/>
      <c r="P27" s="26"/>
      <c r="Q27" s="93" t="e">
        <f>ROUND((Q13+Q25),0)</f>
        <v>#REF!</v>
      </c>
      <c r="R27" s="3"/>
      <c r="S27" s="50"/>
      <c r="T27" s="78"/>
      <c r="U27" s="3" t="s">
        <v>60</v>
      </c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  <c r="AJ27" s="50"/>
      <c r="AK27" s="50"/>
      <c r="AL27" s="50"/>
      <c r="AM27" s="50"/>
      <c r="AN27" s="50"/>
      <c r="AO27" s="50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</row>
    <row r="28" spans="1:121" ht="9.9499999999999993" customHeight="1" x14ac:dyDescent="0.2">
      <c r="A28" s="3"/>
      <c r="B28" s="3"/>
      <c r="C28" s="9"/>
      <c r="D28" s="3"/>
      <c r="E28" s="3"/>
      <c r="F28" s="6"/>
      <c r="G28" s="6"/>
      <c r="H28" s="6"/>
      <c r="I28" s="85"/>
      <c r="J28" s="3"/>
      <c r="K28" s="12" t="s">
        <v>25</v>
      </c>
      <c r="L28" s="3"/>
      <c r="M28" s="12" t="s">
        <v>26</v>
      </c>
      <c r="N28" s="3"/>
      <c r="O28" s="12" t="s">
        <v>27</v>
      </c>
      <c r="P28" s="3"/>
      <c r="Q28" s="12" t="s">
        <v>27</v>
      </c>
      <c r="R28" s="3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  <c r="AJ28" s="50"/>
      <c r="AK28" s="50"/>
      <c r="AL28" s="50"/>
      <c r="AM28" s="50"/>
      <c r="AN28" s="50"/>
      <c r="AO28" s="50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</row>
    <row r="29" spans="1:121" x14ac:dyDescent="0.2">
      <c r="A29" s="27" t="s">
        <v>79</v>
      </c>
      <c r="B29" s="3"/>
      <c r="C29" s="9"/>
      <c r="D29" s="28"/>
      <c r="E29" s="3"/>
      <c r="F29" s="6"/>
      <c r="G29" s="6"/>
      <c r="H29" s="6"/>
      <c r="I29" s="85"/>
      <c r="J29" s="3"/>
      <c r="K29" s="3"/>
      <c r="L29" s="3"/>
      <c r="M29" s="3"/>
      <c r="N29" s="3"/>
      <c r="O29" s="3"/>
      <c r="P29" s="3"/>
      <c r="Q29" s="29" t="e">
        <f>ROUND(Q27*'J. Rumsey'!R29,0)</f>
        <v>#REF!</v>
      </c>
      <c r="R29" s="3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  <c r="AJ29" s="50"/>
      <c r="AK29" s="50"/>
      <c r="AL29" s="50"/>
      <c r="AM29" s="50"/>
      <c r="AN29" s="50"/>
      <c r="AO29" s="50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</row>
    <row r="30" spans="1:121" ht="9.9499999999999993" customHeight="1" x14ac:dyDescent="0.2">
      <c r="A30" s="31"/>
      <c r="C30" s="9"/>
      <c r="D30" s="3"/>
      <c r="E30" s="3"/>
      <c r="F30" s="6"/>
      <c r="G30" s="6"/>
      <c r="H30" s="6"/>
      <c r="I30" s="85"/>
      <c r="J30" s="3"/>
      <c r="K30" s="3"/>
      <c r="L30" s="3"/>
      <c r="M30" s="3"/>
      <c r="N30" s="3"/>
      <c r="O30" s="3"/>
      <c r="P30" s="3"/>
      <c r="Q30" s="3"/>
      <c r="R30" s="3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50"/>
      <c r="AO30" s="50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</row>
    <row r="31" spans="1:121" x14ac:dyDescent="0.2">
      <c r="A31" s="27" t="s">
        <v>40</v>
      </c>
      <c r="C31" s="9"/>
      <c r="D31" s="3"/>
      <c r="E31" s="3"/>
      <c r="F31" s="6"/>
      <c r="G31" s="6"/>
      <c r="H31" s="6"/>
      <c r="I31" s="85"/>
      <c r="J31" s="3"/>
      <c r="K31" s="3"/>
      <c r="L31" s="3"/>
      <c r="M31" s="3"/>
      <c r="N31" s="3"/>
      <c r="O31" s="3"/>
      <c r="P31" s="3"/>
      <c r="Q31" s="3"/>
      <c r="R31" s="3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  <c r="AJ31" s="50"/>
      <c r="AK31" s="50"/>
      <c r="AL31" s="50"/>
      <c r="AM31" s="50"/>
      <c r="AN31" s="50"/>
      <c r="AO31" s="50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</row>
    <row r="32" spans="1:121" x14ac:dyDescent="0.2">
      <c r="A32" s="18"/>
      <c r="B32" s="77" t="s">
        <v>59</v>
      </c>
      <c r="C32" s="59"/>
      <c r="D32" s="33"/>
      <c r="E32" s="3"/>
      <c r="F32" s="6"/>
      <c r="G32" s="6"/>
      <c r="H32" s="6"/>
      <c r="I32" s="85"/>
      <c r="J32" s="3"/>
      <c r="K32" s="3"/>
      <c r="L32" s="3"/>
      <c r="M32" s="3"/>
      <c r="N32" s="3"/>
      <c r="O32" s="3"/>
      <c r="P32" s="3"/>
      <c r="Q32" s="29" t="e">
        <f>Q27*0.125</f>
        <v>#REF!</v>
      </c>
      <c r="R32" s="3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  <c r="AJ32" s="50"/>
      <c r="AK32" s="50"/>
      <c r="AL32" s="50"/>
      <c r="AM32" s="50"/>
      <c r="AN32" s="50"/>
      <c r="AO32" s="50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</row>
    <row r="33" spans="1:121" x14ac:dyDescent="0.2">
      <c r="A33" s="18"/>
      <c r="B33" s="3" t="s">
        <v>72</v>
      </c>
      <c r="D33" s="33"/>
      <c r="E33" s="3"/>
      <c r="F33" s="6"/>
      <c r="G33" s="6"/>
      <c r="H33" s="6"/>
      <c r="I33" s="85"/>
      <c r="J33" s="3"/>
      <c r="K33" s="3"/>
      <c r="L33" s="3"/>
      <c r="M33" s="3"/>
      <c r="N33" s="3"/>
      <c r="O33" s="3"/>
      <c r="P33" s="3"/>
      <c r="Q33" s="109" t="e">
        <f>S33*200</f>
        <v>#REF!</v>
      </c>
      <c r="R33" s="3"/>
      <c r="S33" s="50" t="e">
        <f>'State Aid Summary'!#REF!+'State Aid Summary'!#REF!</f>
        <v>#REF!</v>
      </c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  <c r="AJ33" s="50"/>
      <c r="AK33" s="50"/>
      <c r="AL33" s="50"/>
      <c r="AM33" s="50"/>
      <c r="AN33" s="50"/>
      <c r="AO33" s="50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</row>
    <row r="34" spans="1:121" ht="9.9499999999999993" customHeight="1" x14ac:dyDescent="0.2">
      <c r="A34" s="3"/>
      <c r="B34" s="3"/>
      <c r="C34" s="9"/>
      <c r="D34" s="3"/>
      <c r="E34" s="3"/>
      <c r="F34" s="6"/>
      <c r="G34" s="6"/>
      <c r="H34" s="6"/>
      <c r="I34" s="85"/>
      <c r="J34" s="3"/>
      <c r="K34" s="3"/>
      <c r="L34" s="3"/>
      <c r="M34" s="3"/>
      <c r="N34" s="3"/>
      <c r="O34" s="3"/>
      <c r="P34" s="3"/>
      <c r="Q34" s="3"/>
      <c r="R34" s="3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  <c r="AJ34" s="50"/>
      <c r="AK34" s="50"/>
      <c r="AL34" s="50"/>
      <c r="AM34" s="50"/>
      <c r="AN34" s="50"/>
      <c r="AO34" s="50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</row>
    <row r="35" spans="1:121" ht="13.5" thickBot="1" x14ac:dyDescent="0.25">
      <c r="A35" s="27" t="s">
        <v>41</v>
      </c>
      <c r="B35" s="3"/>
      <c r="C35" s="9"/>
      <c r="D35" s="3"/>
      <c r="E35" s="3"/>
      <c r="F35" s="6"/>
      <c r="G35" s="6"/>
      <c r="H35" s="6"/>
      <c r="I35" s="85"/>
      <c r="J35" s="3"/>
      <c r="K35" s="3"/>
      <c r="L35" s="3"/>
      <c r="M35" s="3"/>
      <c r="N35" s="3"/>
      <c r="O35" s="3"/>
      <c r="P35" s="3"/>
      <c r="Q35" s="110" t="e">
        <f>ROUND((SUM(Q27:Q33)),0)</f>
        <v>#REF!</v>
      </c>
      <c r="R35" s="3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  <c r="AJ35" s="50"/>
      <c r="AK35" s="50"/>
      <c r="AL35" s="50"/>
      <c r="AM35" s="50"/>
      <c r="AN35" s="50"/>
      <c r="AO35" s="50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  <c r="CD35" s="3"/>
      <c r="CE35" s="3"/>
      <c r="CF35" s="3"/>
      <c r="CG35" s="3"/>
      <c r="CH35" s="3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</row>
    <row r="36" spans="1:121" ht="4.9000000000000004" customHeight="1" thickTop="1" x14ac:dyDescent="0.2">
      <c r="I36" s="89"/>
      <c r="S36" s="4"/>
      <c r="T36" s="4"/>
      <c r="U36" s="4"/>
      <c r="V36" s="4"/>
      <c r="W36" s="4"/>
      <c r="X36" s="4"/>
      <c r="Y36" s="4"/>
      <c r="Z36" s="4"/>
      <c r="AA36" s="4"/>
      <c r="AB36" s="50"/>
      <c r="AC36" s="50"/>
      <c r="AD36" s="50"/>
      <c r="AE36" s="50"/>
      <c r="AF36" s="50"/>
      <c r="AG36" s="50"/>
      <c r="AH36" s="50"/>
      <c r="AI36" s="50"/>
      <c r="AJ36" s="50"/>
      <c r="AK36" s="50"/>
      <c r="AL36" s="50"/>
      <c r="AM36" s="50"/>
      <c r="AN36" s="50"/>
      <c r="AO36" s="50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</row>
    <row r="37" spans="1:121" ht="4.9000000000000004" customHeight="1" x14ac:dyDescent="0.2">
      <c r="I37" s="89"/>
      <c r="S37" s="4"/>
      <c r="T37" s="4"/>
      <c r="U37" s="4"/>
      <c r="V37" s="4"/>
      <c r="W37" s="4"/>
      <c r="X37" s="4"/>
      <c r="Y37" s="4"/>
      <c r="Z37" s="4"/>
      <c r="AA37" s="4"/>
      <c r="AB37" s="50"/>
      <c r="AC37" s="50"/>
      <c r="AD37" s="50"/>
      <c r="AE37" s="50"/>
      <c r="AF37" s="50"/>
      <c r="AG37" s="50"/>
      <c r="AH37" s="50"/>
      <c r="AI37" s="50"/>
      <c r="AJ37" s="50"/>
      <c r="AK37" s="50"/>
      <c r="AL37" s="50"/>
      <c r="AM37" s="50"/>
      <c r="AN37" s="50"/>
      <c r="AO37" s="50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</row>
    <row r="38" spans="1:121" x14ac:dyDescent="0.2">
      <c r="I38" s="89"/>
      <c r="S38" s="4"/>
      <c r="T38" s="4"/>
      <c r="U38" s="4"/>
      <c r="V38" s="4"/>
      <c r="W38" s="4"/>
      <c r="X38" s="4"/>
      <c r="Y38" s="4"/>
      <c r="Z38" s="4"/>
      <c r="AA38" s="4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50"/>
      <c r="AM38" s="50"/>
      <c r="AN38" s="50"/>
      <c r="AO38" s="50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</row>
    <row r="39" spans="1:121" ht="19.899999999999999" customHeight="1" x14ac:dyDescent="0.2">
      <c r="I39" s="89"/>
      <c r="S39" s="4"/>
      <c r="T39" s="4"/>
      <c r="U39" s="4"/>
      <c r="V39" s="4"/>
      <c r="W39" s="4"/>
      <c r="X39" s="4"/>
      <c r="Y39" s="4"/>
      <c r="Z39" s="4"/>
      <c r="AA39" s="4"/>
      <c r="AB39" s="50"/>
      <c r="AC39" s="50"/>
      <c r="AD39" s="50"/>
      <c r="AE39" s="50"/>
      <c r="AF39" s="50"/>
      <c r="AG39" s="50"/>
      <c r="AH39" s="50"/>
      <c r="AI39" s="50"/>
      <c r="AJ39" s="50"/>
      <c r="AK39" s="50"/>
      <c r="AL39" s="50"/>
      <c r="AM39" s="50"/>
      <c r="AN39" s="50"/>
      <c r="AO39" s="50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</row>
    <row r="40" spans="1:121" x14ac:dyDescent="0.2">
      <c r="I40" s="89"/>
      <c r="S40" s="4"/>
      <c r="T40" s="4"/>
      <c r="U40" s="4"/>
      <c r="V40" s="4"/>
      <c r="W40" s="4"/>
      <c r="X40" s="4"/>
      <c r="Y40" s="4"/>
      <c r="Z40" s="4"/>
      <c r="AA40" s="4"/>
      <c r="AB40" s="50"/>
      <c r="AC40" s="50"/>
      <c r="AD40" s="50"/>
      <c r="AE40" s="50"/>
      <c r="AF40" s="50"/>
      <c r="AG40" s="50"/>
      <c r="AH40" s="50"/>
      <c r="AI40" s="50"/>
      <c r="AJ40" s="50"/>
      <c r="AK40" s="50"/>
      <c r="AL40" s="50"/>
      <c r="AM40" s="50"/>
      <c r="AN40" s="50"/>
      <c r="AO40" s="50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</row>
    <row r="41" spans="1:121" x14ac:dyDescent="0.2">
      <c r="I41" s="89"/>
      <c r="S41" s="4"/>
      <c r="T41" s="4"/>
      <c r="U41" s="4"/>
      <c r="V41" s="4"/>
      <c r="W41" s="4"/>
      <c r="X41" s="4"/>
      <c r="Y41" s="4"/>
      <c r="Z41" s="4"/>
      <c r="AA41" s="4"/>
      <c r="AB41" s="50"/>
      <c r="AC41" s="50"/>
      <c r="AD41" s="50"/>
      <c r="AE41" s="50"/>
      <c r="AF41" s="50"/>
      <c r="AG41" s="50"/>
      <c r="AH41" s="50"/>
      <c r="AI41" s="50"/>
      <c r="AJ41" s="50"/>
      <c r="AK41" s="50"/>
      <c r="AL41" s="50"/>
      <c r="AM41" s="50"/>
      <c r="AN41" s="50"/>
      <c r="AO41" s="50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  <c r="CD41" s="3"/>
      <c r="CE41" s="3"/>
      <c r="CF41" s="3"/>
      <c r="CG41" s="3"/>
      <c r="CH41" s="3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</row>
    <row r="42" spans="1:121" x14ac:dyDescent="0.2">
      <c r="I42" s="89"/>
      <c r="S42" s="4"/>
      <c r="T42" s="4"/>
      <c r="U42" s="4"/>
      <c r="V42" s="4"/>
      <c r="W42" s="4"/>
      <c r="X42" s="4"/>
      <c r="Y42" s="4"/>
      <c r="Z42" s="4"/>
      <c r="AA42" s="4"/>
      <c r="AB42" s="50"/>
      <c r="AC42" s="50"/>
      <c r="AD42" s="50"/>
      <c r="AE42" s="50"/>
      <c r="AF42" s="50"/>
      <c r="AG42" s="50"/>
      <c r="AH42" s="50"/>
      <c r="AI42" s="50"/>
      <c r="AJ42" s="50"/>
      <c r="AK42" s="50"/>
      <c r="AL42" s="50"/>
      <c r="AM42" s="50"/>
      <c r="AN42" s="50"/>
      <c r="AO42" s="50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3"/>
      <c r="CD42" s="3"/>
      <c r="CE42" s="3"/>
      <c r="CF42" s="3"/>
      <c r="CG42" s="3"/>
      <c r="CH42" s="3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</row>
    <row r="43" spans="1:121" ht="9.9499999999999993" customHeight="1" x14ac:dyDescent="0.2">
      <c r="S43" s="4"/>
      <c r="T43" s="4"/>
      <c r="U43" s="4"/>
      <c r="V43" s="4"/>
      <c r="W43" s="4"/>
      <c r="X43" s="4"/>
      <c r="Y43" s="4"/>
      <c r="Z43" s="4"/>
      <c r="AA43" s="4"/>
      <c r="AB43" s="50"/>
      <c r="AC43" s="50"/>
      <c r="AD43" s="50"/>
      <c r="AE43" s="50"/>
      <c r="AF43" s="50"/>
      <c r="AG43" s="50"/>
      <c r="AH43" s="50"/>
      <c r="AI43" s="50"/>
      <c r="AJ43" s="50"/>
      <c r="AK43" s="50"/>
      <c r="AL43" s="50"/>
      <c r="AM43" s="50"/>
      <c r="AN43" s="50"/>
      <c r="AO43" s="50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3"/>
      <c r="CH43" s="3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</row>
    <row r="44" spans="1:121" ht="25.5" customHeight="1" x14ac:dyDescent="0.2">
      <c r="A44" s="115" t="s">
        <v>49</v>
      </c>
      <c r="B44" s="117"/>
      <c r="C44" s="117"/>
      <c r="D44" s="117"/>
      <c r="E44" s="117"/>
      <c r="F44" s="117"/>
      <c r="G44" s="117"/>
      <c r="H44" s="117"/>
      <c r="I44" s="117"/>
      <c r="J44" s="117"/>
      <c r="K44" s="117"/>
      <c r="L44" s="117"/>
      <c r="M44" s="117"/>
      <c r="N44" s="117"/>
      <c r="O44" s="117"/>
      <c r="P44" s="117"/>
      <c r="Q44" s="117"/>
      <c r="R44" s="3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  <c r="AJ44" s="50"/>
      <c r="AK44" s="50"/>
      <c r="AL44" s="50"/>
      <c r="AM44" s="50"/>
      <c r="AN44" s="50"/>
      <c r="AO44" s="50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  <c r="CB44" s="3"/>
      <c r="CC44" s="3"/>
      <c r="CD44" s="3"/>
      <c r="CE44" s="3"/>
      <c r="CF44" s="3"/>
      <c r="CG44" s="3"/>
      <c r="CH44" s="3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</row>
    <row r="45" spans="1:121" x14ac:dyDescent="0.2">
      <c r="A45" s="3"/>
      <c r="B45" s="3"/>
      <c r="C45" s="9"/>
      <c r="D45" s="3"/>
      <c r="E45" s="3"/>
      <c r="F45" s="6"/>
      <c r="G45" s="6"/>
      <c r="H45" s="6"/>
      <c r="I45" s="6"/>
      <c r="J45" s="3"/>
      <c r="K45" s="3"/>
      <c r="L45" s="3"/>
      <c r="M45" s="3"/>
      <c r="N45" s="3"/>
      <c r="O45" s="3"/>
      <c r="P45" s="3"/>
      <c r="Q45" s="3"/>
      <c r="R45" s="3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  <c r="AJ45" s="50"/>
      <c r="AK45" s="50"/>
      <c r="AL45" s="50"/>
      <c r="AM45" s="50"/>
      <c r="AN45" s="50"/>
      <c r="AO45" s="50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BZ45" s="3"/>
      <c r="CA45" s="3"/>
      <c r="CB45" s="3"/>
      <c r="CC45" s="3"/>
      <c r="CD45" s="3"/>
      <c r="CE45" s="3"/>
      <c r="CF45" s="3"/>
      <c r="CG45" s="3"/>
      <c r="CH45" s="3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</row>
    <row r="46" spans="1:121" ht="9.9499999999999993" customHeight="1" x14ac:dyDescent="0.2">
      <c r="A46" s="3"/>
      <c r="B46" s="3"/>
      <c r="C46" s="9"/>
      <c r="D46" s="3"/>
      <c r="E46" s="3"/>
      <c r="F46" s="6"/>
      <c r="G46" s="6"/>
      <c r="H46" s="6"/>
      <c r="I46" s="6"/>
      <c r="J46" s="3"/>
      <c r="K46" s="3"/>
      <c r="L46" s="3"/>
      <c r="M46" s="3"/>
      <c r="N46" s="3"/>
      <c r="O46" s="3"/>
      <c r="P46" s="3"/>
      <c r="Q46" s="3"/>
      <c r="R46" s="3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  <c r="AJ46" s="50"/>
      <c r="AK46" s="50"/>
      <c r="AL46" s="50"/>
      <c r="AM46" s="50"/>
      <c r="AN46" s="50"/>
      <c r="AO46" s="50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BZ46" s="3"/>
      <c r="CA46" s="3"/>
      <c r="CB46" s="3"/>
      <c r="CC46" s="3"/>
      <c r="CD46" s="3"/>
      <c r="CE46" s="3"/>
      <c r="CF46" s="3"/>
      <c r="CG46" s="3"/>
      <c r="CH46" s="3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  <c r="CY46" s="3"/>
      <c r="CZ46" s="3"/>
      <c r="DA46" s="3"/>
      <c r="DB46" s="3"/>
      <c r="DC46" s="3"/>
      <c r="DD46" s="3"/>
      <c r="DE46" s="3"/>
      <c r="DF46" s="3"/>
      <c r="DG46" s="3"/>
      <c r="DH46" s="3"/>
      <c r="DI46" s="3"/>
      <c r="DJ46" s="3"/>
      <c r="DK46" s="3"/>
      <c r="DL46" s="3"/>
      <c r="DM46" s="3"/>
      <c r="DN46" s="3"/>
      <c r="DO46" s="3"/>
      <c r="DP46" s="3"/>
      <c r="DQ46" s="3"/>
    </row>
    <row r="47" spans="1:121" x14ac:dyDescent="0.2">
      <c r="A47" s="18" t="str">
        <f>'State Aid Summary'!A17</f>
        <v>OSF</v>
      </c>
      <c r="B47" s="3"/>
      <c r="C47" s="9"/>
      <c r="D47" s="3"/>
      <c r="E47" s="3"/>
      <c r="F47" s="6"/>
      <c r="G47" s="6"/>
      <c r="H47" s="6"/>
      <c r="I47" s="6"/>
      <c r="J47" s="3"/>
      <c r="K47" s="3"/>
      <c r="L47" s="3"/>
      <c r="M47" s="3"/>
      <c r="N47" s="3"/>
      <c r="O47" s="3"/>
      <c r="P47" s="3"/>
      <c r="Q47" s="3"/>
      <c r="R47" s="3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  <c r="AJ47" s="50"/>
      <c r="AK47" s="50"/>
      <c r="AL47" s="50"/>
      <c r="AM47" s="50"/>
      <c r="AN47" s="50"/>
      <c r="AO47" s="50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  <c r="BZ47" s="3"/>
      <c r="CA47" s="3"/>
      <c r="CB47" s="3"/>
      <c r="CC47" s="3"/>
      <c r="CD47" s="3"/>
      <c r="CE47" s="3"/>
      <c r="CF47" s="3"/>
      <c r="CG47" s="3"/>
      <c r="CH47" s="3"/>
      <c r="CI47" s="3"/>
      <c r="CJ47" s="3"/>
      <c r="CK47" s="3"/>
      <c r="CL47" s="3"/>
      <c r="CM47" s="3"/>
      <c r="CN47" s="3"/>
      <c r="CO47" s="3"/>
      <c r="CP47" s="3"/>
      <c r="CQ47" s="3"/>
      <c r="CR47" s="3"/>
      <c r="CS47" s="3"/>
      <c r="CT47" s="3"/>
      <c r="CU47" s="3"/>
      <c r="CV47" s="3"/>
      <c r="CW47" s="3"/>
      <c r="CX47" s="3"/>
      <c r="CY47" s="3"/>
      <c r="CZ47" s="3"/>
      <c r="DA47" s="3"/>
      <c r="DB47" s="3"/>
      <c r="DC47" s="3"/>
      <c r="DD47" s="3"/>
      <c r="DE47" s="3"/>
      <c r="DF47" s="3"/>
      <c r="DG47" s="3"/>
      <c r="DH47" s="3"/>
      <c r="DI47" s="3"/>
      <c r="DJ47" s="3"/>
      <c r="DK47" s="3"/>
      <c r="DL47" s="3"/>
      <c r="DM47" s="3"/>
      <c r="DN47" s="3"/>
      <c r="DO47" s="3"/>
      <c r="DP47" s="3"/>
      <c r="DQ47" s="3"/>
    </row>
    <row r="48" spans="1:121" x14ac:dyDescent="0.2">
      <c r="A48" s="34">
        <f>'State Aid Summary'!A18</f>
        <v>45768</v>
      </c>
      <c r="B48" s="18"/>
      <c r="C48" s="9"/>
      <c r="D48" s="3"/>
      <c r="E48" s="3"/>
      <c r="F48" s="6"/>
      <c r="G48" s="6"/>
      <c r="H48" s="6"/>
      <c r="I48" s="6"/>
      <c r="J48" s="3"/>
      <c r="K48" s="3"/>
      <c r="L48" s="3"/>
      <c r="M48" s="3"/>
      <c r="N48" s="3"/>
      <c r="O48" s="3"/>
      <c r="P48" s="3"/>
      <c r="Q48" s="3"/>
      <c r="R48" s="3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  <c r="AJ48" s="50"/>
      <c r="AK48" s="50"/>
      <c r="AL48" s="50"/>
      <c r="AM48" s="50"/>
      <c r="AN48" s="50"/>
      <c r="AO48" s="50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  <c r="BZ48" s="3"/>
      <c r="CA48" s="3"/>
      <c r="CB48" s="3"/>
      <c r="CC48" s="3"/>
      <c r="CD48" s="3"/>
      <c r="CE48" s="3"/>
      <c r="CF48" s="3"/>
      <c r="CG48" s="3"/>
      <c r="CH48" s="3"/>
      <c r="CI48" s="3"/>
      <c r="CJ48" s="3"/>
      <c r="CK48" s="3"/>
      <c r="CL48" s="3"/>
      <c r="CM48" s="3"/>
      <c r="CN48" s="3"/>
      <c r="CO48" s="3"/>
      <c r="CP48" s="3"/>
      <c r="CQ48" s="3"/>
      <c r="CR48" s="3"/>
      <c r="CS48" s="3"/>
      <c r="CT48" s="3"/>
      <c r="CU48" s="3"/>
      <c r="CV48" s="3"/>
      <c r="CW48" s="3"/>
      <c r="CX48" s="3"/>
      <c r="CY48" s="3"/>
      <c r="CZ48" s="3"/>
      <c r="DA48" s="3"/>
      <c r="DB48" s="3"/>
      <c r="DC48" s="3"/>
      <c r="DD48" s="3"/>
      <c r="DE48" s="3"/>
      <c r="DF48" s="3"/>
      <c r="DG48" s="3"/>
      <c r="DH48" s="3"/>
      <c r="DI48" s="3"/>
      <c r="DJ48" s="3"/>
      <c r="DK48" s="3"/>
      <c r="DL48" s="3"/>
      <c r="DM48" s="3"/>
      <c r="DN48" s="3"/>
      <c r="DO48" s="3"/>
      <c r="DP48" s="3"/>
      <c r="DQ48" s="3"/>
    </row>
    <row r="49" spans="1:121" x14ac:dyDescent="0.2">
      <c r="A49" s="34" t="str">
        <f>'State Aid Summary'!A19</f>
        <v>MCVC26 Comps</v>
      </c>
      <c r="B49" s="35"/>
      <c r="C49" s="9"/>
      <c r="D49" s="3"/>
      <c r="E49" s="3"/>
      <c r="F49" s="6"/>
      <c r="G49" s="6"/>
      <c r="H49" s="6"/>
      <c r="I49" s="6"/>
      <c r="J49" s="3"/>
      <c r="K49" s="3"/>
      <c r="L49" s="3"/>
      <c r="M49" s="3"/>
      <c r="N49" s="3"/>
      <c r="O49" s="3"/>
      <c r="P49" s="3"/>
      <c r="Q49" s="3"/>
      <c r="R49" s="3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  <c r="AJ49" s="50"/>
      <c r="AK49" s="50"/>
      <c r="AL49" s="50"/>
      <c r="AM49" s="50"/>
      <c r="AN49" s="50"/>
      <c r="AO49" s="50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  <c r="BZ49" s="3"/>
      <c r="CA49" s="3"/>
      <c r="CB49" s="3"/>
      <c r="CC49" s="3"/>
      <c r="CD49" s="3"/>
      <c r="CE49" s="3"/>
      <c r="CF49" s="3"/>
      <c r="CG49" s="3"/>
      <c r="CH49" s="3"/>
      <c r="CI49" s="3"/>
      <c r="CJ49" s="3"/>
      <c r="CK49" s="3"/>
      <c r="CL49" s="3"/>
      <c r="CM49" s="3"/>
      <c r="CN49" s="3"/>
      <c r="CO49" s="3"/>
      <c r="CP49" s="3"/>
      <c r="CQ49" s="3"/>
      <c r="CR49" s="3"/>
      <c r="CS49" s="3"/>
      <c r="CT49" s="3"/>
      <c r="CU49" s="3"/>
      <c r="CV49" s="3"/>
      <c r="CW49" s="3"/>
      <c r="CX49" s="3"/>
      <c r="CY49" s="3"/>
      <c r="CZ49" s="3"/>
      <c r="DA49" s="3"/>
      <c r="DB49" s="3"/>
      <c r="DC49" s="3"/>
      <c r="DD49" s="3"/>
      <c r="DE49" s="3"/>
      <c r="DF49" s="3"/>
      <c r="DG49" s="3"/>
      <c r="DH49" s="3"/>
      <c r="DI49" s="3"/>
      <c r="DJ49" s="3"/>
      <c r="DK49" s="3"/>
      <c r="DL49" s="3"/>
      <c r="DM49" s="3"/>
      <c r="DN49" s="3"/>
      <c r="DO49" s="3"/>
      <c r="DP49" s="3"/>
      <c r="DQ49" s="3"/>
    </row>
    <row r="50" spans="1:121" x14ac:dyDescent="0.2">
      <c r="A50" s="3"/>
      <c r="B50" s="3"/>
      <c r="C50" s="9"/>
      <c r="D50" s="3"/>
      <c r="E50" s="3"/>
      <c r="F50" s="6"/>
      <c r="G50" s="6"/>
      <c r="H50" s="6"/>
      <c r="I50" s="6"/>
      <c r="J50" s="3"/>
      <c r="K50" s="3"/>
      <c r="L50" s="3"/>
      <c r="M50" s="3"/>
      <c r="N50" s="3"/>
      <c r="O50" s="3"/>
      <c r="P50" s="3"/>
      <c r="Q50" s="3"/>
      <c r="R50" s="3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  <c r="AJ50" s="50"/>
      <c r="AK50" s="50"/>
      <c r="AL50" s="50"/>
      <c r="AM50" s="50"/>
      <c r="AN50" s="50"/>
      <c r="AO50" s="50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  <c r="BZ50" s="3"/>
      <c r="CA50" s="3"/>
      <c r="CB50" s="3"/>
      <c r="CC50" s="3"/>
      <c r="CD50" s="3"/>
      <c r="CE50" s="3"/>
      <c r="CF50" s="3"/>
      <c r="CG50" s="3"/>
      <c r="CH50" s="3"/>
      <c r="CI50" s="3"/>
      <c r="CJ50" s="3"/>
      <c r="CK50" s="3"/>
      <c r="CL50" s="3"/>
      <c r="CM50" s="3"/>
      <c r="CN50" s="3"/>
      <c r="CO50" s="3"/>
      <c r="CP50" s="3"/>
      <c r="CQ50" s="3"/>
      <c r="CR50" s="3"/>
      <c r="CS50" s="3"/>
      <c r="CT50" s="3"/>
      <c r="CU50" s="3"/>
      <c r="CV50" s="3"/>
      <c r="CW50" s="3"/>
      <c r="CX50" s="3"/>
      <c r="CY50" s="3"/>
      <c r="CZ50" s="3"/>
      <c r="DA50" s="3"/>
      <c r="DB50" s="3"/>
      <c r="DC50" s="3"/>
      <c r="DD50" s="3"/>
      <c r="DE50" s="3"/>
      <c r="DF50" s="3"/>
      <c r="DG50" s="3"/>
      <c r="DH50" s="3"/>
      <c r="DI50" s="3"/>
      <c r="DJ50" s="3"/>
      <c r="DK50" s="3"/>
      <c r="DL50" s="3"/>
      <c r="DM50" s="3"/>
      <c r="DN50" s="3"/>
      <c r="DO50" s="3"/>
      <c r="DP50" s="3"/>
      <c r="DQ50" s="3"/>
    </row>
    <row r="51" spans="1:121" x14ac:dyDescent="0.2">
      <c r="A51" s="3"/>
      <c r="B51" s="3"/>
      <c r="C51" s="9"/>
      <c r="D51" s="3"/>
      <c r="E51" s="3"/>
      <c r="F51" s="6"/>
      <c r="G51" s="6"/>
      <c r="H51" s="6"/>
      <c r="I51" s="6"/>
      <c r="J51" s="3"/>
      <c r="K51" s="3"/>
      <c r="L51" s="3"/>
      <c r="M51" s="3"/>
      <c r="N51" s="3"/>
      <c r="O51" s="3"/>
      <c r="P51" s="3"/>
      <c r="Q51" s="3"/>
      <c r="R51" s="3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  <c r="AJ51" s="50"/>
      <c r="AK51" s="50"/>
      <c r="AL51" s="50"/>
      <c r="AM51" s="50"/>
      <c r="AN51" s="50"/>
      <c r="AO51" s="50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BZ51" s="3"/>
      <c r="CA51" s="3"/>
      <c r="CB51" s="3"/>
      <c r="CC51" s="3"/>
      <c r="CD51" s="3"/>
      <c r="CE51" s="3"/>
      <c r="CF51" s="3"/>
      <c r="CG51" s="3"/>
      <c r="CH51" s="3"/>
      <c r="CI51" s="3"/>
      <c r="CJ51" s="3"/>
      <c r="CK51" s="3"/>
      <c r="CL51" s="3"/>
      <c r="CM51" s="3"/>
      <c r="CN51" s="3"/>
      <c r="CO51" s="3"/>
      <c r="CP51" s="3"/>
      <c r="CQ51" s="3"/>
      <c r="CR51" s="3"/>
      <c r="CS51" s="3"/>
      <c r="CT51" s="3"/>
      <c r="CU51" s="3"/>
      <c r="CV51" s="3"/>
      <c r="CW51" s="3"/>
      <c r="CX51" s="3"/>
      <c r="CY51" s="3"/>
      <c r="CZ51" s="3"/>
      <c r="DA51" s="3"/>
      <c r="DB51" s="3"/>
      <c r="DC51" s="3"/>
      <c r="DD51" s="3"/>
      <c r="DE51" s="3"/>
      <c r="DF51" s="3"/>
      <c r="DG51" s="3"/>
      <c r="DH51" s="3"/>
      <c r="DI51" s="3"/>
      <c r="DJ51" s="3"/>
      <c r="DK51" s="3"/>
      <c r="DL51" s="3"/>
      <c r="DM51" s="3"/>
      <c r="DN51" s="3"/>
      <c r="DO51" s="3"/>
      <c r="DP51" s="3"/>
      <c r="DQ51" s="3"/>
    </row>
    <row r="52" spans="1:121" x14ac:dyDescent="0.2">
      <c r="A52" s="3"/>
      <c r="B52" s="3"/>
      <c r="C52" s="9"/>
      <c r="D52" s="3"/>
      <c r="E52" s="3"/>
      <c r="F52" s="6"/>
      <c r="G52" s="6"/>
      <c r="H52" s="6"/>
      <c r="I52" s="6"/>
      <c r="J52" s="3"/>
      <c r="K52" s="3"/>
      <c r="L52" s="3"/>
      <c r="M52" s="3"/>
      <c r="N52" s="3"/>
      <c r="O52" s="3"/>
      <c r="P52" s="3"/>
      <c r="Q52" s="3"/>
      <c r="R52" s="3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  <c r="AJ52" s="50"/>
      <c r="AK52" s="50"/>
      <c r="AL52" s="50"/>
      <c r="AM52" s="50"/>
      <c r="AN52" s="50"/>
      <c r="AO52" s="50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BZ52" s="3"/>
      <c r="CA52" s="3"/>
      <c r="CB52" s="3"/>
      <c r="CC52" s="3"/>
      <c r="CD52" s="3"/>
      <c r="CE52" s="3"/>
      <c r="CF52" s="3"/>
      <c r="CG52" s="3"/>
      <c r="CH52" s="3"/>
      <c r="CI52" s="3"/>
      <c r="CJ52" s="3"/>
      <c r="CK52" s="3"/>
      <c r="CL52" s="3"/>
      <c r="CM52" s="3"/>
      <c r="CN52" s="3"/>
      <c r="CO52" s="3"/>
      <c r="CP52" s="3"/>
      <c r="CQ52" s="3"/>
      <c r="CR52" s="3"/>
      <c r="CS52" s="3"/>
      <c r="CT52" s="3"/>
      <c r="CU52" s="3"/>
      <c r="CV52" s="3"/>
      <c r="CW52" s="3"/>
      <c r="CX52" s="3"/>
      <c r="CY52" s="3"/>
      <c r="CZ52" s="3"/>
      <c r="DA52" s="3"/>
      <c r="DB52" s="3"/>
      <c r="DC52" s="3"/>
      <c r="DD52" s="3"/>
      <c r="DE52" s="3"/>
      <c r="DF52" s="3"/>
      <c r="DG52" s="3"/>
      <c r="DH52" s="3"/>
      <c r="DI52" s="3"/>
      <c r="DJ52" s="3"/>
      <c r="DK52" s="3"/>
      <c r="DL52" s="3"/>
      <c r="DM52" s="3"/>
      <c r="DN52" s="3"/>
      <c r="DO52" s="3"/>
      <c r="DP52" s="3"/>
      <c r="DQ52" s="3"/>
    </row>
    <row r="53" spans="1:121" x14ac:dyDescent="0.2">
      <c r="A53" s="3"/>
      <c r="B53" s="3"/>
      <c r="C53" s="9"/>
      <c r="D53" s="3"/>
      <c r="E53" s="3"/>
      <c r="F53" s="6"/>
      <c r="G53" s="6"/>
      <c r="H53" s="6"/>
      <c r="I53" s="6"/>
      <c r="J53" s="3"/>
      <c r="K53" s="3"/>
      <c r="L53" s="3"/>
      <c r="M53" s="3"/>
      <c r="N53" s="3"/>
      <c r="O53" s="3"/>
      <c r="P53" s="3"/>
      <c r="Q53" s="3"/>
      <c r="R53" s="3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  <c r="AJ53" s="50"/>
      <c r="AK53" s="50"/>
      <c r="AL53" s="50"/>
      <c r="AM53" s="50"/>
      <c r="AN53" s="50"/>
      <c r="AO53" s="50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  <c r="BZ53" s="3"/>
      <c r="CA53" s="3"/>
      <c r="CB53" s="3"/>
      <c r="CC53" s="3"/>
      <c r="CD53" s="3"/>
      <c r="CE53" s="3"/>
      <c r="CF53" s="3"/>
      <c r="CG53" s="3"/>
      <c r="CH53" s="3"/>
      <c r="CI53" s="3"/>
      <c r="CJ53" s="3"/>
      <c r="CK53" s="3"/>
      <c r="CL53" s="3"/>
      <c r="CM53" s="3"/>
      <c r="CN53" s="3"/>
      <c r="CO53" s="3"/>
      <c r="CP53" s="3"/>
      <c r="CQ53" s="3"/>
      <c r="CR53" s="3"/>
      <c r="CS53" s="3"/>
      <c r="CT53" s="3"/>
      <c r="CU53" s="3"/>
      <c r="CV53" s="3"/>
      <c r="CW53" s="3"/>
      <c r="CX53" s="3"/>
      <c r="CY53" s="3"/>
      <c r="CZ53" s="3"/>
      <c r="DA53" s="3"/>
      <c r="DB53" s="3"/>
      <c r="DC53" s="3"/>
      <c r="DD53" s="3"/>
      <c r="DE53" s="3"/>
      <c r="DF53" s="3"/>
      <c r="DG53" s="3"/>
      <c r="DH53" s="3"/>
      <c r="DI53" s="3"/>
      <c r="DJ53" s="3"/>
      <c r="DK53" s="3"/>
      <c r="DL53" s="3"/>
      <c r="DM53" s="3"/>
      <c r="DN53" s="3"/>
      <c r="DO53" s="3"/>
      <c r="DP53" s="3"/>
      <c r="DQ53" s="3"/>
    </row>
    <row r="54" spans="1:121" x14ac:dyDescent="0.2">
      <c r="A54" s="3"/>
      <c r="B54" s="3"/>
      <c r="C54" s="9"/>
      <c r="D54" s="3"/>
      <c r="E54" s="3"/>
      <c r="F54" s="6"/>
      <c r="G54" s="6"/>
      <c r="H54" s="6"/>
      <c r="I54" s="6"/>
      <c r="J54" s="3"/>
      <c r="K54" s="3"/>
      <c r="L54" s="3"/>
      <c r="M54" s="3"/>
      <c r="N54" s="3"/>
      <c r="O54" s="3"/>
      <c r="P54" s="3"/>
      <c r="Q54" s="3"/>
      <c r="R54" s="3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  <c r="AJ54" s="50"/>
      <c r="AK54" s="50"/>
      <c r="AL54" s="50"/>
      <c r="AM54" s="50"/>
      <c r="AN54" s="50"/>
      <c r="AO54" s="50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  <c r="BZ54" s="3"/>
      <c r="CA54" s="3"/>
      <c r="CB54" s="3"/>
      <c r="CC54" s="3"/>
      <c r="CD54" s="3"/>
      <c r="CE54" s="3"/>
      <c r="CF54" s="3"/>
      <c r="CG54" s="3"/>
      <c r="CH54" s="3"/>
      <c r="CI54" s="3"/>
      <c r="CJ54" s="3"/>
      <c r="CK54" s="3"/>
      <c r="CL54" s="3"/>
      <c r="CM54" s="3"/>
      <c r="CN54" s="3"/>
      <c r="CO54" s="3"/>
      <c r="CP54" s="3"/>
      <c r="CQ54" s="3"/>
      <c r="CR54" s="3"/>
      <c r="CS54" s="3"/>
      <c r="CT54" s="3"/>
      <c r="CU54" s="3"/>
      <c r="CV54" s="3"/>
      <c r="CW54" s="3"/>
      <c r="CX54" s="3"/>
      <c r="CY54" s="3"/>
      <c r="CZ54" s="3"/>
      <c r="DA54" s="3"/>
      <c r="DB54" s="3"/>
      <c r="DC54" s="3"/>
      <c r="DD54" s="3"/>
      <c r="DE54" s="3"/>
      <c r="DF54" s="3"/>
      <c r="DG54" s="3"/>
      <c r="DH54" s="3"/>
      <c r="DI54" s="3"/>
      <c r="DJ54" s="3"/>
      <c r="DK54" s="3"/>
      <c r="DL54" s="3"/>
      <c r="DM54" s="3"/>
      <c r="DN54" s="3"/>
      <c r="DO54" s="3"/>
      <c r="DP54" s="3"/>
      <c r="DQ54" s="3"/>
    </row>
    <row r="55" spans="1:121" x14ac:dyDescent="0.2">
      <c r="A55" s="3"/>
      <c r="B55" s="3"/>
      <c r="C55" s="9"/>
      <c r="D55" s="3"/>
      <c r="E55" s="3"/>
      <c r="F55" s="6"/>
      <c r="G55" s="6"/>
      <c r="H55" s="6"/>
      <c r="I55" s="6"/>
      <c r="J55" s="3"/>
      <c r="K55" s="3"/>
      <c r="L55" s="3"/>
      <c r="M55" s="3"/>
      <c r="N55" s="3"/>
      <c r="O55" s="3"/>
      <c r="P55" s="3"/>
      <c r="Q55" s="3"/>
      <c r="R55" s="3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0"/>
      <c r="AH55" s="50"/>
      <c r="AI55" s="50"/>
      <c r="AJ55" s="50"/>
      <c r="AK55" s="50"/>
      <c r="AL55" s="50"/>
      <c r="AM55" s="50"/>
      <c r="AN55" s="50"/>
      <c r="AO55" s="50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3"/>
      <c r="BP55" s="3"/>
      <c r="BQ55" s="3"/>
      <c r="BR55" s="3"/>
      <c r="BS55" s="3"/>
      <c r="BT55" s="3"/>
      <c r="BU55" s="3"/>
      <c r="BV55" s="3"/>
      <c r="BW55" s="3"/>
      <c r="BX55" s="3"/>
      <c r="BY55" s="3"/>
      <c r="BZ55" s="3"/>
      <c r="CA55" s="3"/>
      <c r="CB55" s="3"/>
      <c r="CC55" s="3"/>
      <c r="CD55" s="3"/>
      <c r="CE55" s="3"/>
      <c r="CF55" s="3"/>
      <c r="CG55" s="3"/>
      <c r="CH55" s="3"/>
      <c r="CI55" s="3"/>
      <c r="CJ55" s="3"/>
      <c r="CK55" s="3"/>
      <c r="CL55" s="3"/>
      <c r="CM55" s="3"/>
      <c r="CN55" s="3"/>
      <c r="CO55" s="3"/>
      <c r="CP55" s="3"/>
      <c r="CQ55" s="3"/>
      <c r="CR55" s="3"/>
      <c r="CS55" s="3"/>
      <c r="CT55" s="3"/>
      <c r="CU55" s="3"/>
      <c r="CV55" s="3"/>
      <c r="CW55" s="3"/>
      <c r="CX55" s="3"/>
      <c r="CY55" s="3"/>
      <c r="CZ55" s="3"/>
      <c r="DA55" s="3"/>
      <c r="DB55" s="3"/>
      <c r="DC55" s="3"/>
      <c r="DD55" s="3"/>
      <c r="DE55" s="3"/>
      <c r="DF55" s="3"/>
      <c r="DG55" s="3"/>
      <c r="DH55" s="3"/>
      <c r="DI55" s="3"/>
      <c r="DJ55" s="3"/>
      <c r="DK55" s="3"/>
      <c r="DL55" s="3"/>
      <c r="DM55" s="3"/>
      <c r="DN55" s="3"/>
      <c r="DO55" s="3"/>
      <c r="DP55" s="3"/>
      <c r="DQ55" s="3"/>
    </row>
    <row r="56" spans="1:121" x14ac:dyDescent="0.2">
      <c r="A56" s="3"/>
      <c r="B56" s="3"/>
      <c r="C56" s="9"/>
      <c r="D56" s="3"/>
      <c r="E56" s="3"/>
      <c r="F56" s="6"/>
      <c r="G56" s="6"/>
      <c r="H56" s="6"/>
      <c r="I56" s="6"/>
      <c r="J56" s="3"/>
      <c r="K56" s="3"/>
      <c r="L56" s="3"/>
      <c r="M56" s="3"/>
      <c r="N56" s="3"/>
      <c r="O56" s="3"/>
      <c r="P56" s="3"/>
      <c r="Q56" s="3"/>
      <c r="R56" s="3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50"/>
      <c r="AJ56" s="50"/>
      <c r="AK56" s="50"/>
      <c r="AL56" s="50"/>
      <c r="AM56" s="50"/>
      <c r="AN56" s="50"/>
      <c r="AO56" s="50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  <c r="BO56" s="3"/>
      <c r="BP56" s="3"/>
      <c r="BQ56" s="3"/>
      <c r="BR56" s="3"/>
      <c r="BS56" s="3"/>
      <c r="BT56" s="3"/>
      <c r="BU56" s="3"/>
      <c r="BV56" s="3"/>
      <c r="BW56" s="3"/>
      <c r="BX56" s="3"/>
      <c r="BY56" s="3"/>
      <c r="BZ56" s="3"/>
      <c r="CA56" s="3"/>
      <c r="CB56" s="3"/>
      <c r="CC56" s="3"/>
      <c r="CD56" s="3"/>
      <c r="CE56" s="3"/>
      <c r="CF56" s="3"/>
      <c r="CG56" s="3"/>
      <c r="CH56" s="3"/>
      <c r="CI56" s="3"/>
      <c r="CJ56" s="3"/>
      <c r="CK56" s="3"/>
      <c r="CL56" s="3"/>
      <c r="CM56" s="3"/>
      <c r="CN56" s="3"/>
      <c r="CO56" s="3"/>
      <c r="CP56" s="3"/>
      <c r="CQ56" s="3"/>
      <c r="CR56" s="3"/>
      <c r="CS56" s="3"/>
      <c r="CT56" s="3"/>
      <c r="CU56" s="3"/>
      <c r="CV56" s="3"/>
      <c r="CW56" s="3"/>
      <c r="CX56" s="3"/>
      <c r="CY56" s="3"/>
      <c r="CZ56" s="3"/>
      <c r="DA56" s="3"/>
      <c r="DB56" s="3"/>
      <c r="DC56" s="3"/>
      <c r="DD56" s="3"/>
      <c r="DE56" s="3"/>
      <c r="DF56" s="3"/>
      <c r="DG56" s="3"/>
      <c r="DH56" s="3"/>
      <c r="DI56" s="3"/>
      <c r="DJ56" s="3"/>
      <c r="DK56" s="3"/>
      <c r="DL56" s="3"/>
      <c r="DM56" s="3"/>
      <c r="DN56" s="3"/>
      <c r="DO56" s="3"/>
      <c r="DP56" s="3"/>
      <c r="DQ56" s="3"/>
    </row>
    <row r="57" spans="1:121" x14ac:dyDescent="0.2">
      <c r="A57" s="3"/>
      <c r="B57" s="3"/>
      <c r="C57" s="9"/>
      <c r="D57" s="3"/>
      <c r="E57" s="3"/>
      <c r="F57" s="6"/>
      <c r="G57" s="6"/>
      <c r="H57" s="6"/>
      <c r="I57" s="6"/>
      <c r="J57" s="3"/>
      <c r="K57" s="3"/>
      <c r="L57" s="3"/>
      <c r="M57" s="3"/>
      <c r="N57" s="3"/>
      <c r="O57" s="3"/>
      <c r="P57" s="3"/>
      <c r="Q57" s="3"/>
      <c r="R57" s="3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  <c r="AJ57" s="50"/>
      <c r="AK57" s="50"/>
      <c r="AL57" s="50"/>
      <c r="AM57" s="50"/>
      <c r="AN57" s="50"/>
      <c r="AO57" s="50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  <c r="BP57" s="3"/>
      <c r="BQ57" s="3"/>
      <c r="BR57" s="3"/>
      <c r="BS57" s="3"/>
      <c r="BT57" s="3"/>
      <c r="BU57" s="3"/>
      <c r="BV57" s="3"/>
      <c r="BW57" s="3"/>
      <c r="BX57" s="3"/>
      <c r="BY57" s="3"/>
      <c r="BZ57" s="3"/>
      <c r="CA57" s="3"/>
      <c r="CB57" s="3"/>
      <c r="CC57" s="3"/>
      <c r="CD57" s="3"/>
      <c r="CE57" s="3"/>
      <c r="CF57" s="3"/>
      <c r="CG57" s="3"/>
      <c r="CH57" s="3"/>
      <c r="CI57" s="3"/>
      <c r="CJ57" s="3"/>
      <c r="CK57" s="3"/>
      <c r="CL57" s="3"/>
      <c r="CM57" s="3"/>
      <c r="CN57" s="3"/>
      <c r="CO57" s="3"/>
      <c r="CP57" s="3"/>
      <c r="CQ57" s="3"/>
      <c r="CR57" s="3"/>
      <c r="CS57" s="3"/>
      <c r="CT57" s="3"/>
      <c r="CU57" s="3"/>
      <c r="CV57" s="3"/>
      <c r="CW57" s="3"/>
      <c r="CX57" s="3"/>
      <c r="CY57" s="3"/>
      <c r="CZ57" s="3"/>
      <c r="DA57" s="3"/>
      <c r="DB57" s="3"/>
      <c r="DC57" s="3"/>
      <c r="DD57" s="3"/>
      <c r="DE57" s="3"/>
      <c r="DF57" s="3"/>
      <c r="DG57" s="3"/>
      <c r="DH57" s="3"/>
      <c r="DI57" s="3"/>
      <c r="DJ57" s="3"/>
      <c r="DK57" s="3"/>
      <c r="DL57" s="3"/>
      <c r="DM57" s="3"/>
      <c r="DN57" s="3"/>
      <c r="DO57" s="3"/>
      <c r="DP57" s="3"/>
      <c r="DQ57" s="3"/>
    </row>
    <row r="58" spans="1:121" x14ac:dyDescent="0.2">
      <c r="A58" s="3"/>
      <c r="B58" s="3"/>
      <c r="C58" s="9"/>
      <c r="D58" s="3"/>
      <c r="E58" s="3"/>
      <c r="F58" s="6"/>
      <c r="G58" s="6"/>
      <c r="H58" s="6"/>
      <c r="I58" s="6"/>
      <c r="J58" s="3"/>
      <c r="K58" s="3"/>
      <c r="L58" s="3"/>
      <c r="M58" s="3"/>
      <c r="N58" s="3"/>
      <c r="O58" s="3"/>
      <c r="P58" s="3"/>
      <c r="Q58" s="3"/>
      <c r="R58" s="3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0"/>
      <c r="AH58" s="50"/>
      <c r="AI58" s="50"/>
      <c r="AJ58" s="50"/>
      <c r="AK58" s="50"/>
      <c r="AL58" s="50"/>
      <c r="AM58" s="50"/>
      <c r="AN58" s="50"/>
      <c r="AO58" s="50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  <c r="BO58" s="3"/>
      <c r="BP58" s="3"/>
      <c r="BQ58" s="3"/>
      <c r="BR58" s="3"/>
      <c r="BS58" s="3"/>
      <c r="BT58" s="3"/>
      <c r="BU58" s="3"/>
      <c r="BV58" s="3"/>
      <c r="BW58" s="3"/>
      <c r="BX58" s="3"/>
      <c r="BY58" s="3"/>
      <c r="BZ58" s="3"/>
      <c r="CA58" s="3"/>
      <c r="CB58" s="3"/>
      <c r="CC58" s="3"/>
      <c r="CD58" s="3"/>
      <c r="CE58" s="3"/>
      <c r="CF58" s="3"/>
      <c r="CG58" s="3"/>
      <c r="CH58" s="3"/>
      <c r="CI58" s="3"/>
      <c r="CJ58" s="3"/>
      <c r="CK58" s="3"/>
      <c r="CL58" s="3"/>
      <c r="CM58" s="3"/>
      <c r="CN58" s="3"/>
      <c r="CO58" s="3"/>
      <c r="CP58" s="3"/>
      <c r="CQ58" s="3"/>
      <c r="CR58" s="3"/>
      <c r="CS58" s="3"/>
      <c r="CT58" s="3"/>
      <c r="CU58" s="3"/>
      <c r="CV58" s="3"/>
      <c r="CW58" s="3"/>
      <c r="CX58" s="3"/>
      <c r="CY58" s="3"/>
      <c r="CZ58" s="3"/>
      <c r="DA58" s="3"/>
      <c r="DB58" s="3"/>
      <c r="DC58" s="3"/>
      <c r="DD58" s="3"/>
      <c r="DE58" s="3"/>
      <c r="DF58" s="3"/>
      <c r="DG58" s="3"/>
      <c r="DH58" s="3"/>
      <c r="DI58" s="3"/>
      <c r="DJ58" s="3"/>
      <c r="DK58" s="3"/>
      <c r="DL58" s="3"/>
      <c r="DM58" s="3"/>
      <c r="DN58" s="3"/>
      <c r="DO58" s="3"/>
      <c r="DP58" s="3"/>
      <c r="DQ58" s="3"/>
    </row>
    <row r="59" spans="1:121" x14ac:dyDescent="0.2">
      <c r="A59" s="3"/>
      <c r="B59" s="3"/>
      <c r="C59" s="9"/>
      <c r="D59" s="3"/>
      <c r="E59" s="3"/>
      <c r="F59" s="6"/>
      <c r="G59" s="6"/>
      <c r="H59" s="6"/>
      <c r="I59" s="6"/>
      <c r="J59" s="3"/>
      <c r="K59" s="3"/>
      <c r="L59" s="3"/>
      <c r="M59" s="3"/>
      <c r="N59" s="3"/>
      <c r="O59" s="3"/>
      <c r="P59" s="3"/>
      <c r="Q59" s="3"/>
      <c r="R59" s="3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0"/>
      <c r="AH59" s="50"/>
      <c r="AI59" s="50"/>
      <c r="AJ59" s="50"/>
      <c r="AK59" s="50"/>
      <c r="AL59" s="50"/>
      <c r="AM59" s="50"/>
      <c r="AN59" s="50"/>
      <c r="AO59" s="50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  <c r="BO59" s="3"/>
      <c r="BP59" s="3"/>
      <c r="BQ59" s="3"/>
      <c r="BR59" s="3"/>
      <c r="BS59" s="3"/>
      <c r="BT59" s="3"/>
      <c r="BU59" s="3"/>
      <c r="BV59" s="3"/>
      <c r="BW59" s="3"/>
      <c r="BX59" s="3"/>
      <c r="BY59" s="3"/>
      <c r="BZ59" s="3"/>
      <c r="CA59" s="3"/>
      <c r="CB59" s="3"/>
      <c r="CC59" s="3"/>
      <c r="CD59" s="3"/>
      <c r="CE59" s="3"/>
      <c r="CF59" s="3"/>
      <c r="CG59" s="3"/>
      <c r="CH59" s="3"/>
      <c r="CI59" s="3"/>
      <c r="CJ59" s="3"/>
      <c r="CK59" s="3"/>
      <c r="CL59" s="3"/>
      <c r="CM59" s="3"/>
      <c r="CN59" s="3"/>
      <c r="CO59" s="3"/>
      <c r="CP59" s="3"/>
      <c r="CQ59" s="3"/>
      <c r="CR59" s="3"/>
      <c r="CS59" s="3"/>
      <c r="CT59" s="3"/>
      <c r="CU59" s="3"/>
      <c r="CV59" s="3"/>
      <c r="CW59" s="3"/>
      <c r="CX59" s="3"/>
      <c r="CY59" s="3"/>
      <c r="CZ59" s="3"/>
      <c r="DA59" s="3"/>
      <c r="DB59" s="3"/>
      <c r="DC59" s="3"/>
      <c r="DD59" s="3"/>
      <c r="DE59" s="3"/>
      <c r="DF59" s="3"/>
      <c r="DG59" s="3"/>
      <c r="DH59" s="3"/>
      <c r="DI59" s="3"/>
      <c r="DJ59" s="3"/>
      <c r="DK59" s="3"/>
      <c r="DL59" s="3"/>
      <c r="DM59" s="3"/>
      <c r="DN59" s="3"/>
      <c r="DO59" s="3"/>
      <c r="DP59" s="3"/>
      <c r="DQ59" s="3"/>
    </row>
    <row r="60" spans="1:121" x14ac:dyDescent="0.2">
      <c r="A60" s="3"/>
      <c r="B60" s="3"/>
      <c r="C60" s="9"/>
      <c r="D60" s="3"/>
      <c r="E60" s="3"/>
      <c r="F60" s="6"/>
      <c r="G60" s="6"/>
      <c r="H60" s="6"/>
      <c r="I60" s="6"/>
      <c r="J60" s="3"/>
      <c r="K60" s="3"/>
      <c r="L60" s="3"/>
      <c r="M60" s="3"/>
      <c r="N60" s="3"/>
      <c r="O60" s="3"/>
      <c r="P60" s="3"/>
      <c r="Q60" s="3"/>
      <c r="R60" s="3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  <c r="AJ60" s="50"/>
      <c r="AK60" s="50"/>
      <c r="AL60" s="50"/>
      <c r="AM60" s="50"/>
      <c r="AN60" s="50"/>
      <c r="AO60" s="50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  <c r="BO60" s="3"/>
      <c r="BP60" s="3"/>
      <c r="BQ60" s="3"/>
      <c r="BR60" s="3"/>
      <c r="BS60" s="3"/>
      <c r="BT60" s="3"/>
      <c r="BU60" s="3"/>
      <c r="BV60" s="3"/>
      <c r="BW60" s="3"/>
      <c r="BX60" s="3"/>
      <c r="BY60" s="3"/>
      <c r="BZ60" s="3"/>
      <c r="CA60" s="3"/>
      <c r="CB60" s="3"/>
      <c r="CC60" s="3"/>
      <c r="CD60" s="3"/>
      <c r="CE60" s="3"/>
      <c r="CF60" s="3"/>
      <c r="CG60" s="3"/>
      <c r="CH60" s="3"/>
      <c r="CI60" s="3"/>
      <c r="CJ60" s="3"/>
      <c r="CK60" s="3"/>
      <c r="CL60" s="3"/>
      <c r="CM60" s="3"/>
      <c r="CN60" s="3"/>
      <c r="CO60" s="3"/>
      <c r="CP60" s="3"/>
      <c r="CQ60" s="3"/>
      <c r="CR60" s="3"/>
      <c r="CS60" s="3"/>
      <c r="CT60" s="3"/>
      <c r="CU60" s="3"/>
      <c r="CV60" s="3"/>
      <c r="CW60" s="3"/>
      <c r="CX60" s="3"/>
      <c r="CY60" s="3"/>
      <c r="CZ60" s="3"/>
      <c r="DA60" s="3"/>
      <c r="DB60" s="3"/>
      <c r="DC60" s="3"/>
      <c r="DD60" s="3"/>
      <c r="DE60" s="3"/>
      <c r="DF60" s="3"/>
      <c r="DG60" s="3"/>
      <c r="DH60" s="3"/>
      <c r="DI60" s="3"/>
      <c r="DJ60" s="3"/>
      <c r="DK60" s="3"/>
      <c r="DL60" s="3"/>
      <c r="DM60" s="3"/>
      <c r="DN60" s="3"/>
      <c r="DO60" s="3"/>
      <c r="DP60" s="3"/>
      <c r="DQ60" s="3"/>
    </row>
    <row r="61" spans="1:121" x14ac:dyDescent="0.2">
      <c r="A61" s="3"/>
      <c r="B61" s="3"/>
      <c r="C61" s="9"/>
      <c r="D61" s="3"/>
      <c r="E61" s="3"/>
      <c r="F61" s="6"/>
      <c r="G61" s="6"/>
      <c r="H61" s="6"/>
      <c r="I61" s="6"/>
      <c r="J61" s="3"/>
      <c r="K61" s="3"/>
      <c r="L61" s="3"/>
      <c r="M61" s="3"/>
      <c r="N61" s="3"/>
      <c r="O61" s="3"/>
      <c r="P61" s="3"/>
      <c r="Q61" s="3"/>
      <c r="R61" s="3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  <c r="AJ61" s="50"/>
      <c r="AK61" s="50"/>
      <c r="AL61" s="50"/>
      <c r="AM61" s="50"/>
      <c r="AN61" s="50"/>
      <c r="AO61" s="50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  <c r="BO61" s="3"/>
      <c r="BP61" s="3"/>
      <c r="BQ61" s="3"/>
      <c r="BR61" s="3"/>
      <c r="BS61" s="3"/>
      <c r="BT61" s="3"/>
      <c r="BU61" s="3"/>
      <c r="BV61" s="3"/>
      <c r="BW61" s="3"/>
      <c r="BX61" s="3"/>
      <c r="BY61" s="3"/>
      <c r="BZ61" s="3"/>
      <c r="CA61" s="3"/>
      <c r="CB61" s="3"/>
      <c r="CC61" s="3"/>
      <c r="CD61" s="3"/>
      <c r="CE61" s="3"/>
      <c r="CF61" s="3"/>
      <c r="CG61" s="3"/>
      <c r="CH61" s="3"/>
      <c r="CI61" s="3"/>
      <c r="CJ61" s="3"/>
      <c r="CK61" s="3"/>
      <c r="CL61" s="3"/>
      <c r="CM61" s="3"/>
      <c r="CN61" s="3"/>
      <c r="CO61" s="3"/>
      <c r="CP61" s="3"/>
      <c r="CQ61" s="3"/>
      <c r="CR61" s="3"/>
      <c r="CS61" s="3"/>
      <c r="CT61" s="3"/>
      <c r="CU61" s="3"/>
      <c r="CV61" s="3"/>
      <c r="CW61" s="3"/>
      <c r="CX61" s="3"/>
      <c r="CY61" s="3"/>
      <c r="CZ61" s="3"/>
      <c r="DA61" s="3"/>
      <c r="DB61" s="3"/>
      <c r="DC61" s="3"/>
      <c r="DD61" s="3"/>
      <c r="DE61" s="3"/>
      <c r="DF61" s="3"/>
      <c r="DG61" s="3"/>
      <c r="DH61" s="3"/>
      <c r="DI61" s="3"/>
      <c r="DJ61" s="3"/>
      <c r="DK61" s="3"/>
      <c r="DL61" s="3"/>
      <c r="DM61" s="3"/>
      <c r="DN61" s="3"/>
      <c r="DO61" s="3"/>
      <c r="DP61" s="3"/>
      <c r="DQ61" s="3"/>
    </row>
    <row r="62" spans="1:121" x14ac:dyDescent="0.2">
      <c r="A62" s="3"/>
      <c r="B62" s="3"/>
      <c r="C62" s="9"/>
      <c r="D62" s="3"/>
      <c r="E62" s="3"/>
      <c r="F62" s="6"/>
      <c r="G62" s="6"/>
      <c r="H62" s="6"/>
      <c r="I62" s="6"/>
      <c r="J62" s="3"/>
      <c r="K62" s="3"/>
      <c r="L62" s="3"/>
      <c r="M62" s="3"/>
      <c r="N62" s="3"/>
      <c r="O62" s="3"/>
      <c r="P62" s="3"/>
      <c r="Q62" s="3"/>
      <c r="R62" s="3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0"/>
      <c r="AJ62" s="50"/>
      <c r="AK62" s="50"/>
      <c r="AL62" s="50"/>
      <c r="AM62" s="50"/>
      <c r="AN62" s="50"/>
      <c r="AO62" s="50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  <c r="BO62" s="3"/>
      <c r="BP62" s="3"/>
      <c r="BQ62" s="3"/>
      <c r="BR62" s="3"/>
      <c r="BS62" s="3"/>
      <c r="BT62" s="3"/>
      <c r="BU62" s="3"/>
      <c r="BV62" s="3"/>
      <c r="BW62" s="3"/>
      <c r="BX62" s="3"/>
      <c r="BY62" s="3"/>
      <c r="BZ62" s="3"/>
      <c r="CA62" s="3"/>
      <c r="CB62" s="3"/>
      <c r="CC62" s="3"/>
      <c r="CD62" s="3"/>
      <c r="CE62" s="3"/>
      <c r="CF62" s="3"/>
      <c r="CG62" s="3"/>
      <c r="CH62" s="3"/>
      <c r="CI62" s="3"/>
      <c r="CJ62" s="3"/>
      <c r="CK62" s="3"/>
      <c r="CL62" s="3"/>
      <c r="CM62" s="3"/>
      <c r="CN62" s="3"/>
      <c r="CO62" s="3"/>
      <c r="CP62" s="3"/>
      <c r="CQ62" s="3"/>
      <c r="CR62" s="3"/>
      <c r="CS62" s="3"/>
      <c r="CT62" s="3"/>
      <c r="CU62" s="3"/>
      <c r="CV62" s="3"/>
      <c r="CW62" s="3"/>
      <c r="CX62" s="3"/>
      <c r="CY62" s="3"/>
      <c r="CZ62" s="3"/>
      <c r="DA62" s="3"/>
      <c r="DB62" s="3"/>
      <c r="DC62" s="3"/>
      <c r="DD62" s="3"/>
      <c r="DE62" s="3"/>
      <c r="DF62" s="3"/>
      <c r="DG62" s="3"/>
      <c r="DH62" s="3"/>
      <c r="DI62" s="3"/>
      <c r="DJ62" s="3"/>
      <c r="DK62" s="3"/>
      <c r="DL62" s="3"/>
      <c r="DM62" s="3"/>
      <c r="DN62" s="3"/>
      <c r="DO62" s="3"/>
      <c r="DP62" s="3"/>
      <c r="DQ62" s="3"/>
    </row>
    <row r="63" spans="1:121" x14ac:dyDescent="0.2">
      <c r="A63" s="3"/>
      <c r="B63" s="3"/>
      <c r="C63" s="9"/>
      <c r="D63" s="3"/>
      <c r="E63" s="3"/>
      <c r="F63" s="6"/>
      <c r="G63" s="6"/>
      <c r="H63" s="6"/>
      <c r="I63" s="6"/>
      <c r="J63" s="3"/>
      <c r="K63" s="3"/>
      <c r="L63" s="3"/>
      <c r="M63" s="3"/>
      <c r="N63" s="3"/>
      <c r="O63" s="3"/>
      <c r="P63" s="3"/>
      <c r="Q63" s="3"/>
      <c r="R63" s="3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50"/>
      <c r="AH63" s="50"/>
      <c r="AI63" s="50"/>
      <c r="AJ63" s="50"/>
      <c r="AK63" s="50"/>
      <c r="AL63" s="50"/>
      <c r="AM63" s="50"/>
      <c r="AN63" s="50"/>
      <c r="AO63" s="50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  <c r="BZ63" s="3"/>
      <c r="CA63" s="3"/>
      <c r="CB63" s="3"/>
      <c r="CC63" s="3"/>
      <c r="CD63" s="3"/>
      <c r="CE63" s="3"/>
      <c r="CF63" s="3"/>
      <c r="CG63" s="3"/>
      <c r="CH63" s="3"/>
      <c r="CI63" s="3"/>
      <c r="CJ63" s="3"/>
      <c r="CK63" s="3"/>
      <c r="CL63" s="3"/>
      <c r="CM63" s="3"/>
      <c r="CN63" s="3"/>
      <c r="CO63" s="3"/>
      <c r="CP63" s="3"/>
      <c r="CQ63" s="3"/>
      <c r="CR63" s="3"/>
      <c r="CS63" s="3"/>
      <c r="CT63" s="3"/>
      <c r="CU63" s="3"/>
      <c r="CV63" s="3"/>
      <c r="CW63" s="3"/>
      <c r="CX63" s="3"/>
      <c r="CY63" s="3"/>
      <c r="CZ63" s="3"/>
      <c r="DA63" s="3"/>
      <c r="DB63" s="3"/>
      <c r="DC63" s="3"/>
      <c r="DD63" s="3"/>
      <c r="DE63" s="3"/>
      <c r="DF63" s="3"/>
      <c r="DG63" s="3"/>
      <c r="DH63" s="3"/>
      <c r="DI63" s="3"/>
      <c r="DJ63" s="3"/>
      <c r="DK63" s="3"/>
      <c r="DL63" s="3"/>
      <c r="DM63" s="3"/>
      <c r="DN63" s="3"/>
      <c r="DO63" s="3"/>
      <c r="DP63" s="3"/>
      <c r="DQ63" s="3"/>
    </row>
    <row r="64" spans="1:121" x14ac:dyDescent="0.2">
      <c r="A64" s="3"/>
      <c r="B64" s="3"/>
      <c r="C64" s="9"/>
      <c r="D64" s="3"/>
      <c r="E64" s="3"/>
      <c r="F64" s="6"/>
      <c r="G64" s="6"/>
      <c r="H64" s="6"/>
      <c r="I64" s="6"/>
      <c r="J64" s="3"/>
      <c r="K64" s="3"/>
      <c r="L64" s="3"/>
      <c r="M64" s="3"/>
      <c r="N64" s="3"/>
      <c r="O64" s="3"/>
      <c r="P64" s="3"/>
      <c r="Q64" s="3"/>
      <c r="R64" s="3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50"/>
      <c r="AI64" s="50"/>
      <c r="AJ64" s="50"/>
      <c r="AK64" s="50"/>
      <c r="AL64" s="50"/>
      <c r="AM64" s="50"/>
      <c r="AN64" s="50"/>
      <c r="AO64" s="50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  <c r="BZ64" s="3"/>
      <c r="CA64" s="3"/>
      <c r="CB64" s="3"/>
      <c r="CC64" s="3"/>
      <c r="CD64" s="3"/>
      <c r="CE64" s="3"/>
      <c r="CF64" s="3"/>
      <c r="CG64" s="3"/>
      <c r="CH64" s="3"/>
      <c r="CI64" s="3"/>
      <c r="CJ64" s="3"/>
      <c r="CK64" s="3"/>
      <c r="CL64" s="3"/>
      <c r="CM64" s="3"/>
      <c r="CN64" s="3"/>
      <c r="CO64" s="3"/>
      <c r="CP64" s="3"/>
      <c r="CQ64" s="3"/>
      <c r="CR64" s="3"/>
      <c r="CS64" s="3"/>
      <c r="CT64" s="3"/>
      <c r="CU64" s="3"/>
      <c r="CV64" s="3"/>
      <c r="CW64" s="3"/>
      <c r="CX64" s="3"/>
      <c r="CY64" s="3"/>
      <c r="CZ64" s="3"/>
      <c r="DA64" s="3"/>
      <c r="DB64" s="3"/>
      <c r="DC64" s="3"/>
      <c r="DD64" s="3"/>
      <c r="DE64" s="3"/>
      <c r="DF64" s="3"/>
      <c r="DG64" s="3"/>
      <c r="DH64" s="3"/>
      <c r="DI64" s="3"/>
      <c r="DJ64" s="3"/>
      <c r="DK64" s="3"/>
      <c r="DL64" s="3"/>
      <c r="DM64" s="3"/>
      <c r="DN64" s="3"/>
      <c r="DO64" s="3"/>
      <c r="DP64" s="3"/>
      <c r="DQ64" s="3"/>
    </row>
    <row r="65" spans="1:121" x14ac:dyDescent="0.2">
      <c r="A65" s="3"/>
      <c r="B65" s="3"/>
      <c r="C65" s="9"/>
      <c r="D65" s="3"/>
      <c r="E65" s="3"/>
      <c r="F65" s="6"/>
      <c r="G65" s="6"/>
      <c r="H65" s="6"/>
      <c r="I65" s="6"/>
      <c r="J65" s="3"/>
      <c r="K65" s="3"/>
      <c r="L65" s="3"/>
      <c r="M65" s="3"/>
      <c r="N65" s="3"/>
      <c r="O65" s="3"/>
      <c r="P65" s="3"/>
      <c r="Q65" s="3"/>
      <c r="R65" s="3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0"/>
      <c r="AE65" s="50"/>
      <c r="AF65" s="50"/>
      <c r="AG65" s="50"/>
      <c r="AH65" s="50"/>
      <c r="AI65" s="50"/>
      <c r="AJ65" s="50"/>
      <c r="AK65" s="50"/>
      <c r="AL65" s="50"/>
      <c r="AM65" s="50"/>
      <c r="AN65" s="50"/>
      <c r="AO65" s="50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  <c r="BZ65" s="3"/>
      <c r="CA65" s="3"/>
      <c r="CB65" s="3"/>
      <c r="CC65" s="3"/>
      <c r="CD65" s="3"/>
      <c r="CE65" s="3"/>
      <c r="CF65" s="3"/>
      <c r="CG65" s="3"/>
      <c r="CH65" s="3"/>
      <c r="CI65" s="3"/>
      <c r="CJ65" s="3"/>
      <c r="CK65" s="3"/>
      <c r="CL65" s="3"/>
      <c r="CM65" s="3"/>
      <c r="CN65" s="3"/>
      <c r="CO65" s="3"/>
      <c r="CP65" s="3"/>
      <c r="CQ65" s="3"/>
      <c r="CR65" s="3"/>
      <c r="CS65" s="3"/>
      <c r="CT65" s="3"/>
      <c r="CU65" s="3"/>
      <c r="CV65" s="3"/>
      <c r="CW65" s="3"/>
      <c r="CX65" s="3"/>
      <c r="CY65" s="3"/>
      <c r="CZ65" s="3"/>
      <c r="DA65" s="3"/>
      <c r="DB65" s="3"/>
      <c r="DC65" s="3"/>
      <c r="DD65" s="3"/>
      <c r="DE65" s="3"/>
      <c r="DF65" s="3"/>
      <c r="DG65" s="3"/>
      <c r="DH65" s="3"/>
      <c r="DI65" s="3"/>
      <c r="DJ65" s="3"/>
      <c r="DK65" s="3"/>
      <c r="DL65" s="3"/>
      <c r="DM65" s="3"/>
      <c r="DN65" s="3"/>
      <c r="DO65" s="3"/>
      <c r="DP65" s="3"/>
      <c r="DQ65" s="3"/>
    </row>
    <row r="66" spans="1:121" x14ac:dyDescent="0.2">
      <c r="A66" s="3"/>
      <c r="B66" s="3"/>
      <c r="C66" s="9"/>
      <c r="D66" s="3"/>
      <c r="E66" s="3"/>
      <c r="F66" s="6"/>
      <c r="G66" s="6"/>
      <c r="H66" s="6"/>
      <c r="I66" s="6"/>
      <c r="J66" s="3"/>
      <c r="K66" s="3"/>
      <c r="L66" s="3"/>
      <c r="M66" s="3"/>
      <c r="N66" s="3"/>
      <c r="O66" s="3"/>
      <c r="P66" s="3"/>
      <c r="Q66" s="3"/>
      <c r="R66" s="3"/>
      <c r="S66" s="50"/>
      <c r="T66" s="50"/>
      <c r="U66" s="50"/>
      <c r="V66" s="50"/>
      <c r="W66" s="50"/>
      <c r="X66" s="50"/>
      <c r="Y66" s="50"/>
      <c r="Z66" s="50"/>
      <c r="AA66" s="50"/>
      <c r="AB66" s="50"/>
      <c r="AC66" s="50"/>
      <c r="AD66" s="50"/>
      <c r="AE66" s="50"/>
      <c r="AF66" s="50"/>
      <c r="AG66" s="50"/>
      <c r="AH66" s="50"/>
      <c r="AI66" s="50"/>
      <c r="AJ66" s="50"/>
      <c r="AK66" s="50"/>
      <c r="AL66" s="50"/>
      <c r="AM66" s="50"/>
      <c r="AN66" s="50"/>
      <c r="AO66" s="50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  <c r="BZ66" s="3"/>
      <c r="CA66" s="3"/>
      <c r="CB66" s="3"/>
      <c r="CC66" s="3"/>
      <c r="CD66" s="3"/>
      <c r="CE66" s="3"/>
      <c r="CF66" s="3"/>
      <c r="CG66" s="3"/>
      <c r="CH66" s="3"/>
      <c r="CI66" s="3"/>
      <c r="CJ66" s="3"/>
      <c r="CK66" s="3"/>
      <c r="CL66" s="3"/>
      <c r="CM66" s="3"/>
      <c r="CN66" s="3"/>
      <c r="CO66" s="3"/>
      <c r="CP66" s="3"/>
      <c r="CQ66" s="3"/>
      <c r="CR66" s="3"/>
      <c r="CS66" s="3"/>
      <c r="CT66" s="3"/>
      <c r="CU66" s="3"/>
      <c r="CV66" s="3"/>
      <c r="CW66" s="3"/>
      <c r="CX66" s="3"/>
      <c r="CY66" s="3"/>
      <c r="CZ66" s="3"/>
      <c r="DA66" s="3"/>
      <c r="DB66" s="3"/>
      <c r="DC66" s="3"/>
      <c r="DD66" s="3"/>
      <c r="DE66" s="3"/>
      <c r="DF66" s="3"/>
      <c r="DG66" s="3"/>
      <c r="DH66" s="3"/>
      <c r="DI66" s="3"/>
      <c r="DJ66" s="3"/>
      <c r="DK66" s="3"/>
      <c r="DL66" s="3"/>
      <c r="DM66" s="3"/>
      <c r="DN66" s="3"/>
      <c r="DO66" s="3"/>
      <c r="DP66" s="3"/>
      <c r="DQ66" s="3"/>
    </row>
    <row r="67" spans="1:121" x14ac:dyDescent="0.2">
      <c r="A67" s="3"/>
      <c r="B67" s="3"/>
      <c r="C67" s="9"/>
      <c r="D67" s="3"/>
      <c r="E67" s="3"/>
      <c r="F67" s="6"/>
      <c r="G67" s="6"/>
      <c r="H67" s="6"/>
      <c r="I67" s="6"/>
      <c r="J67" s="3"/>
      <c r="K67" s="3"/>
      <c r="L67" s="3"/>
      <c r="M67" s="3"/>
      <c r="N67" s="3"/>
      <c r="O67" s="3"/>
      <c r="P67" s="3"/>
      <c r="Q67" s="3"/>
      <c r="R67" s="3"/>
      <c r="S67" s="50"/>
      <c r="T67" s="50"/>
      <c r="U67" s="50"/>
      <c r="V67" s="50"/>
      <c r="W67" s="50"/>
      <c r="X67" s="50"/>
      <c r="Y67" s="50"/>
      <c r="Z67" s="50"/>
      <c r="AA67" s="50"/>
      <c r="AB67" s="50"/>
      <c r="AC67" s="50"/>
      <c r="AD67" s="50"/>
      <c r="AE67" s="50"/>
      <c r="AF67" s="50"/>
      <c r="AG67" s="50"/>
      <c r="AH67" s="50"/>
      <c r="AI67" s="50"/>
      <c r="AJ67" s="50"/>
      <c r="AK67" s="50"/>
      <c r="AL67" s="50"/>
      <c r="AM67" s="50"/>
      <c r="AN67" s="50"/>
      <c r="AO67" s="50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  <c r="BZ67" s="3"/>
      <c r="CA67" s="3"/>
      <c r="CB67" s="3"/>
      <c r="CC67" s="3"/>
      <c r="CD67" s="3"/>
      <c r="CE67" s="3"/>
      <c r="CF67" s="3"/>
      <c r="CG67" s="3"/>
      <c r="CH67" s="3"/>
      <c r="CI67" s="3"/>
      <c r="CJ67" s="3"/>
      <c r="CK67" s="3"/>
      <c r="CL67" s="3"/>
      <c r="CM67" s="3"/>
      <c r="CN67" s="3"/>
      <c r="CO67" s="3"/>
      <c r="CP67" s="3"/>
      <c r="CQ67" s="3"/>
      <c r="CR67" s="3"/>
      <c r="CS67" s="3"/>
      <c r="CT67" s="3"/>
      <c r="CU67" s="3"/>
      <c r="CV67" s="3"/>
      <c r="CW67" s="3"/>
      <c r="CX67" s="3"/>
      <c r="CY67" s="3"/>
      <c r="CZ67" s="3"/>
      <c r="DA67" s="3"/>
      <c r="DB67" s="3"/>
      <c r="DC67" s="3"/>
      <c r="DD67" s="3"/>
      <c r="DE67" s="3"/>
      <c r="DF67" s="3"/>
      <c r="DG67" s="3"/>
      <c r="DH67" s="3"/>
      <c r="DI67" s="3"/>
      <c r="DJ67" s="3"/>
      <c r="DK67" s="3"/>
      <c r="DL67" s="3"/>
      <c r="DM67" s="3"/>
      <c r="DN67" s="3"/>
      <c r="DO67" s="3"/>
      <c r="DP67" s="3"/>
      <c r="DQ67" s="3"/>
    </row>
    <row r="68" spans="1:121" x14ac:dyDescent="0.2">
      <c r="A68" s="3"/>
      <c r="B68" s="3"/>
      <c r="C68" s="9"/>
      <c r="D68" s="3"/>
      <c r="E68" s="3"/>
      <c r="F68" s="6"/>
      <c r="G68" s="6"/>
      <c r="H68" s="6"/>
      <c r="I68" s="6"/>
      <c r="J68" s="3"/>
      <c r="K68" s="3"/>
      <c r="L68" s="3"/>
      <c r="M68" s="3"/>
      <c r="N68" s="3"/>
      <c r="O68" s="3"/>
      <c r="P68" s="3"/>
      <c r="Q68" s="3"/>
      <c r="R68" s="3"/>
      <c r="S68" s="50"/>
      <c r="T68" s="50"/>
      <c r="U68" s="50"/>
      <c r="V68" s="50"/>
      <c r="W68" s="50"/>
      <c r="X68" s="50"/>
      <c r="Y68" s="50"/>
      <c r="Z68" s="50"/>
      <c r="AA68" s="50"/>
      <c r="AB68" s="50"/>
      <c r="AC68" s="50"/>
      <c r="AD68" s="50"/>
      <c r="AE68" s="50"/>
      <c r="AF68" s="50"/>
      <c r="AG68" s="50"/>
      <c r="AH68" s="50"/>
      <c r="AI68" s="50"/>
      <c r="AJ68" s="50"/>
      <c r="AK68" s="50"/>
      <c r="AL68" s="50"/>
      <c r="AM68" s="50"/>
      <c r="AN68" s="50"/>
      <c r="AO68" s="50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  <c r="BZ68" s="3"/>
      <c r="CA68" s="3"/>
      <c r="CB68" s="3"/>
      <c r="CC68" s="3"/>
      <c r="CD68" s="3"/>
      <c r="CE68" s="3"/>
      <c r="CF68" s="3"/>
      <c r="CG68" s="3"/>
      <c r="CH68" s="3"/>
      <c r="CI68" s="3"/>
      <c r="CJ68" s="3"/>
      <c r="CK68" s="3"/>
      <c r="CL68" s="3"/>
      <c r="CM68" s="3"/>
      <c r="CN68" s="3"/>
      <c r="CO68" s="3"/>
      <c r="CP68" s="3"/>
      <c r="CQ68" s="3"/>
      <c r="CR68" s="3"/>
      <c r="CS68" s="3"/>
      <c r="CT68" s="3"/>
      <c r="CU68" s="3"/>
      <c r="CV68" s="3"/>
      <c r="CW68" s="3"/>
      <c r="CX68" s="3"/>
      <c r="CY68" s="3"/>
      <c r="CZ68" s="3"/>
      <c r="DA68" s="3"/>
      <c r="DB68" s="3"/>
      <c r="DC68" s="3"/>
      <c r="DD68" s="3"/>
      <c r="DE68" s="3"/>
      <c r="DF68" s="3"/>
      <c r="DG68" s="3"/>
      <c r="DH68" s="3"/>
      <c r="DI68" s="3"/>
      <c r="DJ68" s="3"/>
      <c r="DK68" s="3"/>
      <c r="DL68" s="3"/>
      <c r="DM68" s="3"/>
      <c r="DN68" s="3"/>
      <c r="DO68" s="3"/>
      <c r="DP68" s="3"/>
      <c r="DQ68" s="3"/>
    </row>
    <row r="69" spans="1:121" x14ac:dyDescent="0.2">
      <c r="A69" s="3"/>
      <c r="B69" s="3"/>
      <c r="C69" s="9"/>
      <c r="D69" s="3"/>
      <c r="E69" s="3"/>
      <c r="F69" s="6"/>
      <c r="G69" s="6"/>
      <c r="H69" s="6"/>
      <c r="I69" s="6"/>
      <c r="J69" s="3"/>
      <c r="K69" s="3"/>
      <c r="L69" s="3"/>
      <c r="M69" s="3"/>
      <c r="N69" s="3"/>
      <c r="O69" s="3"/>
      <c r="P69" s="3"/>
      <c r="Q69" s="3"/>
      <c r="R69" s="3"/>
      <c r="S69" s="50"/>
      <c r="T69" s="50"/>
      <c r="U69" s="50"/>
      <c r="V69" s="50"/>
      <c r="W69" s="50"/>
      <c r="X69" s="50"/>
      <c r="Y69" s="50"/>
      <c r="Z69" s="50"/>
      <c r="AA69" s="50"/>
      <c r="AB69" s="50"/>
      <c r="AC69" s="50"/>
      <c r="AD69" s="50"/>
      <c r="AE69" s="50"/>
      <c r="AF69" s="50"/>
      <c r="AG69" s="50"/>
      <c r="AH69" s="50"/>
      <c r="AI69" s="50"/>
      <c r="AJ69" s="50"/>
      <c r="AK69" s="50"/>
      <c r="AL69" s="50"/>
      <c r="AM69" s="50"/>
      <c r="AN69" s="50"/>
      <c r="AO69" s="50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  <c r="BZ69" s="3"/>
      <c r="CA69" s="3"/>
      <c r="CB69" s="3"/>
      <c r="CC69" s="3"/>
      <c r="CD69" s="3"/>
      <c r="CE69" s="3"/>
      <c r="CF69" s="3"/>
      <c r="CG69" s="3"/>
      <c r="CH69" s="3"/>
      <c r="CI69" s="3"/>
      <c r="CJ69" s="3"/>
      <c r="CK69" s="3"/>
      <c r="CL69" s="3"/>
      <c r="CM69" s="3"/>
      <c r="CN69" s="3"/>
      <c r="CO69" s="3"/>
      <c r="CP69" s="3"/>
      <c r="CQ69" s="3"/>
      <c r="CR69" s="3"/>
      <c r="CS69" s="3"/>
      <c r="CT69" s="3"/>
      <c r="CU69" s="3"/>
      <c r="CV69" s="3"/>
      <c r="CW69" s="3"/>
      <c r="CX69" s="3"/>
      <c r="CY69" s="3"/>
      <c r="CZ69" s="3"/>
      <c r="DA69" s="3"/>
      <c r="DB69" s="3"/>
      <c r="DC69" s="3"/>
      <c r="DD69" s="3"/>
      <c r="DE69" s="3"/>
      <c r="DF69" s="3"/>
      <c r="DG69" s="3"/>
      <c r="DH69" s="3"/>
      <c r="DI69" s="3"/>
      <c r="DJ69" s="3"/>
      <c r="DK69" s="3"/>
      <c r="DL69" s="3"/>
      <c r="DM69" s="3"/>
      <c r="DN69" s="3"/>
      <c r="DO69" s="3"/>
      <c r="DP69" s="3"/>
      <c r="DQ69" s="3"/>
    </row>
    <row r="70" spans="1:121" x14ac:dyDescent="0.2">
      <c r="A70" s="3"/>
      <c r="B70" s="3"/>
      <c r="C70" s="9"/>
      <c r="D70" s="3"/>
      <c r="E70" s="3"/>
      <c r="F70" s="6"/>
      <c r="G70" s="6"/>
      <c r="H70" s="6"/>
      <c r="I70" s="6"/>
      <c r="J70" s="3"/>
      <c r="K70" s="3"/>
      <c r="L70" s="3"/>
      <c r="M70" s="3"/>
      <c r="N70" s="3"/>
      <c r="O70" s="3"/>
      <c r="P70" s="3"/>
      <c r="Q70" s="3"/>
      <c r="R70" s="3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  <c r="AE70" s="50"/>
      <c r="AF70" s="50"/>
      <c r="AG70" s="50"/>
      <c r="AH70" s="50"/>
      <c r="AI70" s="50"/>
      <c r="AJ70" s="50"/>
      <c r="AK70" s="50"/>
      <c r="AL70" s="50"/>
      <c r="AM70" s="50"/>
      <c r="AN70" s="50"/>
      <c r="AO70" s="50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  <c r="BZ70" s="3"/>
      <c r="CA70" s="3"/>
      <c r="CB70" s="3"/>
      <c r="CC70" s="3"/>
      <c r="CD70" s="3"/>
      <c r="CE70" s="3"/>
      <c r="CF70" s="3"/>
      <c r="CG70" s="3"/>
      <c r="CH70" s="3"/>
      <c r="CI70" s="3"/>
      <c r="CJ70" s="3"/>
      <c r="CK70" s="3"/>
      <c r="CL70" s="3"/>
      <c r="CM70" s="3"/>
      <c r="CN70" s="3"/>
      <c r="CO70" s="3"/>
      <c r="CP70" s="3"/>
      <c r="CQ70" s="3"/>
      <c r="CR70" s="3"/>
      <c r="CS70" s="3"/>
      <c r="CT70" s="3"/>
      <c r="CU70" s="3"/>
      <c r="CV70" s="3"/>
      <c r="CW70" s="3"/>
      <c r="CX70" s="3"/>
      <c r="CY70" s="3"/>
      <c r="CZ70" s="3"/>
      <c r="DA70" s="3"/>
      <c r="DB70" s="3"/>
      <c r="DC70" s="3"/>
      <c r="DD70" s="3"/>
      <c r="DE70" s="3"/>
      <c r="DF70" s="3"/>
      <c r="DG70" s="3"/>
      <c r="DH70" s="3"/>
      <c r="DI70" s="3"/>
      <c r="DJ70" s="3"/>
      <c r="DK70" s="3"/>
      <c r="DL70" s="3"/>
      <c r="DM70" s="3"/>
      <c r="DN70" s="3"/>
      <c r="DO70" s="3"/>
      <c r="DP70" s="3"/>
      <c r="DQ70" s="3"/>
    </row>
    <row r="71" spans="1:121" x14ac:dyDescent="0.2">
      <c r="A71" s="3"/>
      <c r="B71" s="3"/>
      <c r="C71" s="9"/>
      <c r="D71" s="3"/>
      <c r="E71" s="3"/>
      <c r="F71" s="6"/>
      <c r="G71" s="6"/>
      <c r="H71" s="6"/>
      <c r="I71" s="6"/>
      <c r="J71" s="3"/>
      <c r="K71" s="3"/>
      <c r="L71" s="3"/>
      <c r="M71" s="3"/>
      <c r="N71" s="3"/>
      <c r="O71" s="3"/>
      <c r="P71" s="3"/>
      <c r="Q71" s="3"/>
      <c r="R71" s="3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0"/>
      <c r="AG71" s="50"/>
      <c r="AH71" s="50"/>
      <c r="AI71" s="50"/>
      <c r="AJ71" s="50"/>
      <c r="AK71" s="50"/>
      <c r="AL71" s="50"/>
      <c r="AM71" s="50"/>
      <c r="AN71" s="50"/>
      <c r="AO71" s="50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  <c r="BZ71" s="3"/>
      <c r="CA71" s="3"/>
      <c r="CB71" s="3"/>
      <c r="CC71" s="3"/>
      <c r="CD71" s="3"/>
      <c r="CE71" s="3"/>
      <c r="CF71" s="3"/>
      <c r="CG71" s="3"/>
      <c r="CH71" s="3"/>
      <c r="CI71" s="3"/>
      <c r="CJ71" s="3"/>
      <c r="CK71" s="3"/>
      <c r="CL71" s="3"/>
      <c r="CM71" s="3"/>
      <c r="CN71" s="3"/>
      <c r="CO71" s="3"/>
      <c r="CP71" s="3"/>
      <c r="CQ71" s="3"/>
      <c r="CR71" s="3"/>
      <c r="CS71" s="3"/>
      <c r="CT71" s="3"/>
      <c r="CU71" s="3"/>
      <c r="CV71" s="3"/>
      <c r="CW71" s="3"/>
      <c r="CX71" s="3"/>
      <c r="CY71" s="3"/>
      <c r="CZ71" s="3"/>
      <c r="DA71" s="3"/>
      <c r="DB71" s="3"/>
      <c r="DC71" s="3"/>
      <c r="DD71" s="3"/>
      <c r="DE71" s="3"/>
      <c r="DF71" s="3"/>
      <c r="DG71" s="3"/>
      <c r="DH71" s="3"/>
      <c r="DI71" s="3"/>
      <c r="DJ71" s="3"/>
      <c r="DK71" s="3"/>
      <c r="DL71" s="3"/>
      <c r="DM71" s="3"/>
      <c r="DN71" s="3"/>
      <c r="DO71" s="3"/>
      <c r="DP71" s="3"/>
      <c r="DQ71" s="3"/>
    </row>
    <row r="72" spans="1:121" x14ac:dyDescent="0.2">
      <c r="A72" s="3"/>
      <c r="B72" s="3"/>
      <c r="C72" s="9"/>
      <c r="D72" s="3"/>
      <c r="E72" s="3"/>
      <c r="F72" s="6"/>
      <c r="G72" s="6"/>
      <c r="H72" s="6"/>
      <c r="I72" s="6"/>
      <c r="J72" s="3"/>
      <c r="K72" s="3"/>
      <c r="L72" s="3"/>
      <c r="M72" s="3"/>
      <c r="N72" s="3"/>
      <c r="O72" s="3"/>
      <c r="P72" s="3"/>
      <c r="Q72" s="3"/>
      <c r="R72" s="3"/>
      <c r="S72" s="50"/>
      <c r="T72" s="50"/>
      <c r="U72" s="50"/>
      <c r="V72" s="50"/>
      <c r="W72" s="50"/>
      <c r="X72" s="50"/>
      <c r="Y72" s="50"/>
      <c r="Z72" s="50"/>
      <c r="AA72" s="50"/>
      <c r="AB72" s="50"/>
      <c r="AC72" s="50"/>
      <c r="AD72" s="50"/>
      <c r="AE72" s="50"/>
      <c r="AF72" s="50"/>
      <c r="AG72" s="50"/>
      <c r="AH72" s="50"/>
      <c r="AI72" s="50"/>
      <c r="AJ72" s="50"/>
      <c r="AK72" s="50"/>
      <c r="AL72" s="50"/>
      <c r="AM72" s="50"/>
      <c r="AN72" s="50"/>
      <c r="AO72" s="50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  <c r="BZ72" s="3"/>
      <c r="CA72" s="3"/>
      <c r="CB72" s="3"/>
      <c r="CC72" s="3"/>
      <c r="CD72" s="3"/>
      <c r="CE72" s="3"/>
      <c r="CF72" s="3"/>
      <c r="CG72" s="3"/>
      <c r="CH72" s="3"/>
      <c r="CI72" s="3"/>
      <c r="CJ72" s="3"/>
      <c r="CK72" s="3"/>
      <c r="CL72" s="3"/>
      <c r="CM72" s="3"/>
      <c r="CN72" s="3"/>
      <c r="CO72" s="3"/>
      <c r="CP72" s="3"/>
      <c r="CQ72" s="3"/>
      <c r="CR72" s="3"/>
      <c r="CS72" s="3"/>
      <c r="CT72" s="3"/>
      <c r="CU72" s="3"/>
      <c r="CV72" s="3"/>
      <c r="CW72" s="3"/>
      <c r="CX72" s="3"/>
      <c r="CY72" s="3"/>
      <c r="CZ72" s="3"/>
      <c r="DA72" s="3"/>
      <c r="DB72" s="3"/>
      <c r="DC72" s="3"/>
      <c r="DD72" s="3"/>
      <c r="DE72" s="3"/>
      <c r="DF72" s="3"/>
      <c r="DG72" s="3"/>
      <c r="DH72" s="3"/>
      <c r="DI72" s="3"/>
      <c r="DJ72" s="3"/>
      <c r="DK72" s="3"/>
      <c r="DL72" s="3"/>
      <c r="DM72" s="3"/>
      <c r="DN72" s="3"/>
      <c r="DO72" s="3"/>
      <c r="DP72" s="3"/>
      <c r="DQ72" s="3"/>
    </row>
    <row r="73" spans="1:121" x14ac:dyDescent="0.2">
      <c r="A73" s="3"/>
      <c r="B73" s="3"/>
      <c r="C73" s="9"/>
      <c r="D73" s="3"/>
      <c r="E73" s="3"/>
      <c r="F73" s="6"/>
      <c r="G73" s="6"/>
      <c r="H73" s="6"/>
      <c r="I73" s="6"/>
      <c r="J73" s="3"/>
      <c r="K73" s="3"/>
      <c r="L73" s="3"/>
      <c r="M73" s="3"/>
      <c r="N73" s="3"/>
      <c r="O73" s="3"/>
      <c r="P73" s="3"/>
      <c r="Q73" s="3"/>
      <c r="R73" s="3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0"/>
      <c r="AE73" s="50"/>
      <c r="AF73" s="50"/>
      <c r="AG73" s="50"/>
      <c r="AH73" s="50"/>
      <c r="AI73" s="50"/>
      <c r="AJ73" s="50"/>
      <c r="AK73" s="50"/>
      <c r="AL73" s="50"/>
      <c r="AM73" s="50"/>
      <c r="AN73" s="50"/>
      <c r="AO73" s="50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  <c r="BZ73" s="3"/>
      <c r="CA73" s="3"/>
      <c r="CB73" s="3"/>
      <c r="CC73" s="3"/>
      <c r="CD73" s="3"/>
      <c r="CE73" s="3"/>
      <c r="CF73" s="3"/>
      <c r="CG73" s="3"/>
      <c r="CH73" s="3"/>
      <c r="CI73" s="3"/>
      <c r="CJ73" s="3"/>
      <c r="CK73" s="3"/>
      <c r="CL73" s="3"/>
      <c r="CM73" s="3"/>
      <c r="CN73" s="3"/>
      <c r="CO73" s="3"/>
      <c r="CP73" s="3"/>
      <c r="CQ73" s="3"/>
      <c r="CR73" s="3"/>
      <c r="CS73" s="3"/>
      <c r="CT73" s="3"/>
      <c r="CU73" s="3"/>
      <c r="CV73" s="3"/>
      <c r="CW73" s="3"/>
      <c r="CX73" s="3"/>
      <c r="CY73" s="3"/>
      <c r="CZ73" s="3"/>
      <c r="DA73" s="3"/>
      <c r="DB73" s="3"/>
      <c r="DC73" s="3"/>
      <c r="DD73" s="3"/>
      <c r="DE73" s="3"/>
      <c r="DF73" s="3"/>
      <c r="DG73" s="3"/>
      <c r="DH73" s="3"/>
      <c r="DI73" s="3"/>
      <c r="DJ73" s="3"/>
      <c r="DK73" s="3"/>
      <c r="DL73" s="3"/>
      <c r="DM73" s="3"/>
      <c r="DN73" s="3"/>
      <c r="DO73" s="3"/>
      <c r="DP73" s="3"/>
      <c r="DQ73" s="3"/>
    </row>
    <row r="74" spans="1:121" x14ac:dyDescent="0.2">
      <c r="A74" s="3"/>
      <c r="B74" s="3"/>
      <c r="C74" s="9"/>
      <c r="D74" s="3"/>
      <c r="E74" s="3"/>
      <c r="F74" s="6"/>
      <c r="G74" s="6"/>
      <c r="H74" s="6"/>
      <c r="I74" s="6"/>
      <c r="J74" s="3"/>
      <c r="K74" s="3"/>
      <c r="L74" s="3"/>
      <c r="M74" s="3"/>
      <c r="N74" s="3"/>
      <c r="O74" s="3"/>
      <c r="P74" s="3"/>
      <c r="Q74" s="3"/>
      <c r="R74" s="3"/>
      <c r="S74" s="50"/>
      <c r="T74" s="50"/>
      <c r="U74" s="50"/>
      <c r="V74" s="50"/>
      <c r="W74" s="50"/>
      <c r="X74" s="50"/>
      <c r="Y74" s="50"/>
      <c r="Z74" s="50"/>
      <c r="AA74" s="50"/>
      <c r="AB74" s="50"/>
      <c r="AC74" s="50"/>
      <c r="AD74" s="50"/>
      <c r="AE74" s="50"/>
      <c r="AF74" s="50"/>
      <c r="AG74" s="50"/>
      <c r="AH74" s="50"/>
      <c r="AI74" s="50"/>
      <c r="AJ74" s="50"/>
      <c r="AK74" s="50"/>
      <c r="AL74" s="50"/>
      <c r="AM74" s="50"/>
      <c r="AN74" s="50"/>
      <c r="AO74" s="50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  <c r="BZ74" s="3"/>
      <c r="CA74" s="3"/>
      <c r="CB74" s="3"/>
      <c r="CC74" s="3"/>
      <c r="CD74" s="3"/>
      <c r="CE74" s="3"/>
      <c r="CF74" s="3"/>
      <c r="CG74" s="3"/>
      <c r="CH74" s="3"/>
      <c r="CI74" s="3"/>
      <c r="CJ74" s="3"/>
      <c r="CK74" s="3"/>
      <c r="CL74" s="3"/>
      <c r="CM74" s="3"/>
      <c r="CN74" s="3"/>
      <c r="CO74" s="3"/>
      <c r="CP74" s="3"/>
      <c r="CQ74" s="3"/>
      <c r="CR74" s="3"/>
      <c r="CS74" s="3"/>
      <c r="CT74" s="3"/>
      <c r="CU74" s="3"/>
      <c r="CV74" s="3"/>
      <c r="CW74" s="3"/>
      <c r="CX74" s="3"/>
      <c r="CY74" s="3"/>
      <c r="CZ74" s="3"/>
      <c r="DA74" s="3"/>
      <c r="DB74" s="3"/>
      <c r="DC74" s="3"/>
      <c r="DD74" s="3"/>
      <c r="DE74" s="3"/>
      <c r="DF74" s="3"/>
      <c r="DG74" s="3"/>
      <c r="DH74" s="3"/>
      <c r="DI74" s="3"/>
      <c r="DJ74" s="3"/>
      <c r="DK74" s="3"/>
      <c r="DL74" s="3"/>
      <c r="DM74" s="3"/>
      <c r="DN74" s="3"/>
      <c r="DO74" s="3"/>
      <c r="DP74" s="3"/>
      <c r="DQ74" s="3"/>
    </row>
    <row r="8085" spans="19:41" x14ac:dyDescent="0.2">
      <c r="S8085" s="4"/>
      <c r="T8085" s="4"/>
      <c r="U8085" s="4"/>
      <c r="V8085" s="4"/>
      <c r="W8085" s="4"/>
      <c r="X8085" s="4"/>
      <c r="Y8085" s="4"/>
      <c r="Z8085" s="4"/>
      <c r="AA8085" s="4"/>
      <c r="AB8085" s="4"/>
      <c r="AC8085" s="4"/>
      <c r="AD8085" s="4"/>
      <c r="AE8085" s="4"/>
      <c r="AF8085" s="4"/>
      <c r="AG8085" s="4"/>
      <c r="AH8085" s="4"/>
      <c r="AI8085" s="4"/>
      <c r="AJ8085" s="4"/>
      <c r="AK8085" s="4"/>
      <c r="AL8085" s="4"/>
      <c r="AM8085" s="4"/>
      <c r="AN8085" s="4"/>
      <c r="AO8085" s="4"/>
    </row>
    <row r="8086" spans="19:41" x14ac:dyDescent="0.2">
      <c r="S8086" s="4"/>
      <c r="T8086" s="4"/>
      <c r="U8086" s="4"/>
      <c r="V8086" s="4"/>
      <c r="W8086" s="4"/>
      <c r="X8086" s="4"/>
      <c r="Y8086" s="4"/>
      <c r="Z8086" s="4"/>
      <c r="AA8086" s="4"/>
      <c r="AB8086" s="4"/>
      <c r="AC8086" s="4"/>
      <c r="AD8086" s="4"/>
      <c r="AE8086" s="4"/>
      <c r="AF8086" s="4"/>
      <c r="AG8086" s="4"/>
      <c r="AH8086" s="4"/>
      <c r="AI8086" s="4"/>
      <c r="AJ8086" s="4"/>
      <c r="AK8086" s="4"/>
      <c r="AL8086" s="4"/>
      <c r="AM8086" s="4"/>
      <c r="AN8086" s="4"/>
      <c r="AO8086" s="4"/>
    </row>
  </sheetData>
  <mergeCells count="2">
    <mergeCell ref="A44:Q44"/>
    <mergeCell ref="A1:Q1"/>
  </mergeCells>
  <phoneticPr fontId="0" type="noConversion"/>
  <pageMargins left="0.8" right="0.5" top="0.25" bottom="0.25" header="0.5" footer="0.5"/>
  <pageSetup scale="62" orientation="portrait" r:id="rId1"/>
  <headerFooter alignWithMargins="0">
    <oddFooter>&amp;C&amp;11- &amp;P -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EF1636-D68E-4FE9-9F5C-5E3BE6A5D99A}">
  <sheetPr transitionEvaluation="1">
    <pageSetUpPr fitToPage="1"/>
  </sheetPr>
  <dimension ref="A1:U52"/>
  <sheetViews>
    <sheetView defaultGridColor="0" view="pageBreakPreview" topLeftCell="A4" colorId="22" zoomScale="75" zoomScaleNormal="87" zoomScaleSheetLayoutView="75" workbookViewId="0">
      <selection activeCell="P35" sqref="P35"/>
    </sheetView>
  </sheetViews>
  <sheetFormatPr defaultColWidth="9.77734375" defaultRowHeight="12.75" x14ac:dyDescent="0.2"/>
  <cols>
    <col min="1" max="1" width="8.77734375" style="4" customWidth="1"/>
    <col min="2" max="2" width="18.77734375" style="4" customWidth="1"/>
    <col min="3" max="3" width="5.77734375" style="23" customWidth="1"/>
    <col min="4" max="4" width="4.77734375" style="4" customWidth="1"/>
    <col min="5" max="8" width="6.77734375" style="4" customWidth="1"/>
    <col min="9" max="9" width="9.6640625" style="8" customWidth="1"/>
    <col min="10" max="10" width="2.77734375" style="4" customWidth="1"/>
    <col min="11" max="11" width="8.77734375" style="4" customWidth="1"/>
    <col min="12" max="12" width="2.77734375" style="4" customWidth="1"/>
    <col min="13" max="13" width="8.77734375" style="4" customWidth="1"/>
    <col min="14" max="14" width="2.77734375" style="4" customWidth="1"/>
    <col min="15" max="15" width="8.77734375" style="4" customWidth="1"/>
    <col min="16" max="16" width="2.77734375" style="4" customWidth="1"/>
    <col min="17" max="17" width="10.77734375" style="4" customWidth="1"/>
    <col min="18" max="18" width="2.77734375" style="4" customWidth="1"/>
    <col min="19" max="21" width="9.77734375" style="4"/>
    <col min="22" max="22" width="11.77734375" style="4" customWidth="1"/>
    <col min="23" max="33" width="9.77734375" style="4"/>
    <col min="34" max="34" width="6.77734375" style="4" customWidth="1"/>
    <col min="35" max="37" width="4.77734375" style="4" customWidth="1"/>
    <col min="38" max="16384" width="9.77734375" style="4"/>
  </cols>
  <sheetData>
    <row r="1" spans="1:20" x14ac:dyDescent="0.2">
      <c r="A1" s="1" t="s">
        <v>47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20" x14ac:dyDescent="0.2">
      <c r="A2" s="1" t="str">
        <f>'State Aid Summary'!A2</f>
        <v>Public School Support Program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20" x14ac:dyDescent="0.2">
      <c r="A3" s="1" t="str">
        <f>'State Aid Summary'!A3</f>
        <v>Final Computations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20" x14ac:dyDescent="0.2">
      <c r="A4" s="1" t="str">
        <f>'State Aid Summary'!A4</f>
        <v>For the 2025-26 year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5" spans="1:20" ht="19.899999999999999" customHeight="1" x14ac:dyDescent="0.2">
      <c r="A5" s="3"/>
      <c r="B5" s="3"/>
      <c r="C5" s="9"/>
      <c r="D5" s="3"/>
      <c r="E5" s="3"/>
      <c r="F5" s="3"/>
      <c r="G5" s="3"/>
      <c r="H5" s="3"/>
      <c r="I5" s="6"/>
      <c r="J5" s="3"/>
      <c r="K5" s="3"/>
      <c r="L5" s="3"/>
      <c r="M5" s="3"/>
      <c r="N5" s="3"/>
      <c r="O5" s="9" t="s">
        <v>67</v>
      </c>
      <c r="P5" s="3"/>
      <c r="Q5" s="3"/>
    </row>
    <row r="6" spans="1:20" ht="12.95" customHeight="1" x14ac:dyDescent="0.2">
      <c r="A6" s="63" t="s">
        <v>55</v>
      </c>
      <c r="C6" s="9"/>
      <c r="D6" s="3"/>
      <c r="E6" s="3"/>
      <c r="F6" s="3"/>
      <c r="G6" s="3"/>
      <c r="H6" s="3"/>
      <c r="I6" s="6"/>
      <c r="J6" s="3"/>
      <c r="L6" s="3"/>
      <c r="M6" s="81"/>
      <c r="N6" s="3"/>
      <c r="O6" s="9" t="s">
        <v>68</v>
      </c>
      <c r="P6" s="3"/>
      <c r="Q6" s="81"/>
      <c r="T6" s="9" t="s">
        <v>29</v>
      </c>
    </row>
    <row r="7" spans="1:20" ht="12" customHeight="1" x14ac:dyDescent="0.2">
      <c r="A7" s="3"/>
      <c r="B7" s="3"/>
      <c r="C7" s="9"/>
      <c r="D7" s="3"/>
      <c r="E7" s="3"/>
      <c r="F7" s="3"/>
      <c r="G7" s="3"/>
      <c r="H7" s="3"/>
      <c r="I7" s="9" t="s">
        <v>21</v>
      </c>
      <c r="J7" s="3"/>
      <c r="K7" s="81" t="s">
        <v>20</v>
      </c>
      <c r="L7" s="3"/>
      <c r="M7" s="81" t="s">
        <v>20</v>
      </c>
      <c r="N7" s="3"/>
      <c r="O7" s="9" t="s">
        <v>69</v>
      </c>
      <c r="P7" s="3"/>
      <c r="Q7" s="81"/>
      <c r="T7" s="9" t="s">
        <v>30</v>
      </c>
    </row>
    <row r="8" spans="1:20" ht="12" customHeight="1" x14ac:dyDescent="0.2">
      <c r="A8" s="10"/>
      <c r="B8" s="3"/>
      <c r="C8" s="9"/>
      <c r="D8" s="10"/>
      <c r="E8" s="3"/>
      <c r="F8" s="3"/>
      <c r="G8" s="3"/>
      <c r="H8" s="3"/>
      <c r="I8" s="81" t="s">
        <v>62</v>
      </c>
      <c r="J8" s="12"/>
      <c r="K8" s="81" t="s">
        <v>31</v>
      </c>
      <c r="L8" s="3"/>
      <c r="M8" s="81" t="s">
        <v>22</v>
      </c>
      <c r="N8" s="3"/>
      <c r="O8" s="9" t="s">
        <v>32</v>
      </c>
      <c r="P8" s="3"/>
      <c r="Q8" s="81" t="s">
        <v>4</v>
      </c>
      <c r="T8" s="9" t="s">
        <v>45</v>
      </c>
    </row>
    <row r="9" spans="1:20" ht="12" customHeight="1" thickBot="1" x14ac:dyDescent="0.25">
      <c r="A9" s="44"/>
      <c r="B9" s="45"/>
      <c r="C9" s="38"/>
      <c r="D9" s="44"/>
      <c r="E9" s="44"/>
      <c r="F9" s="44"/>
      <c r="G9" s="44"/>
      <c r="H9" s="44"/>
      <c r="I9" s="82" t="s">
        <v>63</v>
      </c>
      <c r="J9" s="91"/>
      <c r="K9" s="82" t="s">
        <v>19</v>
      </c>
      <c r="L9" s="48"/>
      <c r="M9" s="82" t="s">
        <v>34</v>
      </c>
      <c r="N9" s="48"/>
      <c r="O9" s="38" t="s">
        <v>35</v>
      </c>
      <c r="P9" s="48"/>
      <c r="Q9" s="82" t="s">
        <v>9</v>
      </c>
      <c r="R9" s="53"/>
      <c r="T9" s="9" t="s">
        <v>46</v>
      </c>
    </row>
    <row r="10" spans="1:20" x14ac:dyDescent="0.2">
      <c r="A10" s="17" t="s">
        <v>23</v>
      </c>
      <c r="B10" s="3" t="s">
        <v>61</v>
      </c>
      <c r="C10" s="9"/>
      <c r="D10" s="3"/>
      <c r="E10" s="3"/>
      <c r="F10" s="3"/>
      <c r="G10" s="3"/>
      <c r="H10" s="3"/>
      <c r="I10" s="85"/>
      <c r="J10" s="3"/>
      <c r="K10" s="97">
        <v>688166</v>
      </c>
      <c r="L10" s="97"/>
      <c r="M10" s="97">
        <f>19671</f>
        <v>19671</v>
      </c>
      <c r="N10" s="97"/>
      <c r="O10" s="97" t="e">
        <f>'State Aid Summary'!#REF!+'State Aid Summary'!#REF!</f>
        <v>#REF!</v>
      </c>
      <c r="P10" s="97"/>
      <c r="Q10" s="97" t="e">
        <f>SUM(K10:O10)</f>
        <v>#REF!</v>
      </c>
    </row>
    <row r="11" spans="1:20" ht="6" customHeight="1" x14ac:dyDescent="0.2">
      <c r="A11" s="3"/>
      <c r="B11" s="3"/>
      <c r="C11" s="9"/>
      <c r="D11" s="3"/>
      <c r="E11" s="3"/>
      <c r="F11" s="3"/>
      <c r="G11" s="3"/>
      <c r="H11" s="3"/>
      <c r="I11" s="84" t="s">
        <v>24</v>
      </c>
      <c r="J11" s="12"/>
      <c r="K11" s="20" t="s">
        <v>25</v>
      </c>
      <c r="L11" s="3"/>
      <c r="M11" s="20" t="s">
        <v>26</v>
      </c>
      <c r="N11" s="3"/>
      <c r="O11" s="20" t="s">
        <v>27</v>
      </c>
      <c r="P11" s="3"/>
      <c r="Q11" s="20" t="s">
        <v>27</v>
      </c>
      <c r="T11" s="43"/>
    </row>
    <row r="12" spans="1:20" x14ac:dyDescent="0.2">
      <c r="A12" s="3"/>
      <c r="B12" s="18" t="s">
        <v>37</v>
      </c>
      <c r="C12" s="9"/>
      <c r="D12" s="3"/>
      <c r="E12" s="3"/>
      <c r="F12" s="3"/>
      <c r="G12" s="3"/>
      <c r="H12" s="3"/>
      <c r="I12" s="85" t="e">
        <f>18+'State Aid Summary'!#REF!</f>
        <v>#REF!</v>
      </c>
      <c r="J12" s="3"/>
      <c r="K12" s="92">
        <f>SUM(K10:K10)</f>
        <v>688166</v>
      </c>
      <c r="L12" s="3"/>
      <c r="M12" s="92">
        <f>SUM(M10:M10)</f>
        <v>19671</v>
      </c>
      <c r="N12" s="3"/>
      <c r="O12" s="92" t="e">
        <f>SUM(O10:O10)</f>
        <v>#REF!</v>
      </c>
      <c r="P12" s="3"/>
      <c r="Q12" s="92" t="e">
        <f>SUM(Q10:Q10)</f>
        <v>#REF!</v>
      </c>
      <c r="T12" s="47"/>
    </row>
    <row r="13" spans="1:20" x14ac:dyDescent="0.2">
      <c r="A13" s="3"/>
      <c r="B13" s="18"/>
      <c r="C13" s="9"/>
      <c r="D13" s="3"/>
      <c r="E13" s="3"/>
      <c r="F13" s="3"/>
      <c r="G13" s="3"/>
      <c r="H13" s="3"/>
      <c r="I13" s="85"/>
      <c r="J13" s="3"/>
      <c r="K13" s="93"/>
      <c r="L13" s="3"/>
      <c r="M13" s="93"/>
      <c r="N13" s="3"/>
      <c r="O13" s="93"/>
      <c r="P13" s="3"/>
      <c r="Q13" s="93"/>
      <c r="T13" s="58"/>
    </row>
    <row r="14" spans="1:20" x14ac:dyDescent="0.2">
      <c r="A14" s="3"/>
      <c r="B14" s="18"/>
      <c r="C14" s="9"/>
      <c r="D14" s="3"/>
      <c r="E14" s="3"/>
      <c r="F14" s="3"/>
      <c r="G14" s="3"/>
      <c r="H14" s="3"/>
      <c r="I14" s="85"/>
      <c r="J14" s="3"/>
      <c r="K14" s="93"/>
      <c r="L14" s="3"/>
      <c r="M14" s="93"/>
      <c r="N14" s="3"/>
      <c r="O14" s="93"/>
      <c r="P14" s="3"/>
      <c r="Q14" s="93"/>
      <c r="T14" s="58"/>
    </row>
    <row r="15" spans="1:20" ht="19.899999999999999" customHeight="1" x14ac:dyDescent="0.2">
      <c r="A15" s="3"/>
      <c r="B15" s="3"/>
      <c r="C15" s="9"/>
      <c r="D15" s="3"/>
      <c r="E15" s="3"/>
      <c r="F15" s="3"/>
      <c r="G15" s="3"/>
      <c r="H15" s="3"/>
      <c r="I15" s="85"/>
      <c r="J15" s="3"/>
      <c r="K15" s="12" t="s">
        <v>25</v>
      </c>
      <c r="L15" s="3"/>
      <c r="M15" s="12" t="s">
        <v>26</v>
      </c>
      <c r="N15" s="3"/>
      <c r="O15" s="12" t="s">
        <v>27</v>
      </c>
      <c r="P15" s="3"/>
      <c r="Q15" s="12" t="s">
        <v>27</v>
      </c>
    </row>
    <row r="16" spans="1:20" ht="12.95" customHeight="1" x14ac:dyDescent="0.2">
      <c r="A16" s="7" t="s">
        <v>38</v>
      </c>
      <c r="B16" s="3"/>
      <c r="C16" s="9"/>
      <c r="D16" s="3"/>
      <c r="E16" s="3"/>
      <c r="F16" s="3"/>
      <c r="G16" s="3"/>
      <c r="H16" s="3"/>
      <c r="I16" s="85"/>
      <c r="J16" s="3"/>
      <c r="K16" s="81"/>
      <c r="L16" s="3"/>
      <c r="M16" s="81"/>
      <c r="N16" s="3"/>
      <c r="O16" s="23"/>
      <c r="P16" s="3"/>
    </row>
    <row r="17" spans="1:21" ht="12" customHeight="1" x14ac:dyDescent="0.2">
      <c r="C17" s="9"/>
      <c r="D17" s="3"/>
      <c r="E17" s="3"/>
      <c r="F17" s="3"/>
      <c r="G17" s="3"/>
      <c r="H17" s="3"/>
      <c r="I17" s="85"/>
      <c r="J17" s="3"/>
      <c r="L17" s="3"/>
      <c r="M17" s="81"/>
      <c r="N17" s="62"/>
      <c r="O17" s="9"/>
      <c r="P17" s="62"/>
      <c r="Q17" s="81"/>
      <c r="T17" s="9" t="s">
        <v>29</v>
      </c>
    </row>
    <row r="18" spans="1:21" ht="12" customHeight="1" x14ac:dyDescent="0.2">
      <c r="A18" s="3"/>
      <c r="B18" s="3"/>
      <c r="C18" s="9"/>
      <c r="D18" s="3"/>
      <c r="E18" s="3"/>
      <c r="F18" s="3"/>
      <c r="G18" s="3"/>
      <c r="H18" s="3"/>
      <c r="I18" s="86" t="s">
        <v>21</v>
      </c>
      <c r="J18" s="3"/>
      <c r="K18" s="81" t="s">
        <v>20</v>
      </c>
      <c r="L18" s="3"/>
      <c r="M18" s="81" t="s">
        <v>20</v>
      </c>
      <c r="N18" s="3"/>
      <c r="O18" s="9"/>
      <c r="P18" s="3"/>
      <c r="Q18" s="81"/>
      <c r="T18" s="9" t="s">
        <v>30</v>
      </c>
    </row>
    <row r="19" spans="1:21" ht="12" customHeight="1" x14ac:dyDescent="0.2">
      <c r="A19" s="10"/>
      <c r="B19" s="3"/>
      <c r="C19" s="10"/>
      <c r="D19" s="10"/>
      <c r="E19" s="10"/>
      <c r="F19" s="10"/>
      <c r="G19" s="10"/>
      <c r="H19" s="10"/>
      <c r="I19" s="87" t="s">
        <v>62</v>
      </c>
      <c r="J19" s="12"/>
      <c r="K19" s="81" t="s">
        <v>31</v>
      </c>
      <c r="L19" s="3"/>
      <c r="M19" s="81" t="s">
        <v>22</v>
      </c>
      <c r="N19" s="3"/>
      <c r="O19" s="9"/>
      <c r="P19" s="3"/>
      <c r="Q19" s="81" t="s">
        <v>4</v>
      </c>
      <c r="T19" s="9" t="s">
        <v>45</v>
      </c>
    </row>
    <row r="20" spans="1:21" ht="12" customHeight="1" x14ac:dyDescent="0.2">
      <c r="A20" s="13"/>
      <c r="B20" s="14"/>
      <c r="C20" s="13"/>
      <c r="D20" s="13"/>
      <c r="E20" s="13"/>
      <c r="F20" s="13"/>
      <c r="G20" s="13"/>
      <c r="H20" s="13"/>
      <c r="I20" s="88" t="s">
        <v>63</v>
      </c>
      <c r="J20" s="94"/>
      <c r="K20" s="95" t="s">
        <v>19</v>
      </c>
      <c r="L20" s="108"/>
      <c r="M20" s="95" t="s">
        <v>34</v>
      </c>
      <c r="N20" s="108"/>
      <c r="O20" s="9"/>
      <c r="P20" s="108"/>
      <c r="Q20" s="95" t="s">
        <v>9</v>
      </c>
      <c r="T20" s="9" t="s">
        <v>46</v>
      </c>
    </row>
    <row r="21" spans="1:21" x14ac:dyDescent="0.2">
      <c r="A21" s="17" t="s">
        <v>23</v>
      </c>
      <c r="B21" s="3" t="s">
        <v>61</v>
      </c>
      <c r="C21" s="9"/>
      <c r="D21" s="3"/>
      <c r="E21" s="17" t="s">
        <v>23</v>
      </c>
      <c r="F21" s="17"/>
      <c r="G21" s="17"/>
      <c r="H21" s="17"/>
      <c r="I21" s="84"/>
      <c r="J21" s="12"/>
      <c r="K21" s="12">
        <v>135280.72</v>
      </c>
      <c r="L21" s="17"/>
      <c r="M21" s="112">
        <v>5202.47</v>
      </c>
      <c r="N21" s="17" t="s">
        <v>23</v>
      </c>
      <c r="O21" s="12"/>
      <c r="P21" s="17" t="s">
        <v>23</v>
      </c>
      <c r="Q21" s="12">
        <f>SUM(K21:O21)</f>
        <v>140483.19</v>
      </c>
    </row>
    <row r="22" spans="1:21" ht="6" customHeight="1" x14ac:dyDescent="0.2">
      <c r="A22" s="3"/>
      <c r="B22" s="3"/>
      <c r="C22" s="9"/>
      <c r="D22" s="3"/>
      <c r="E22" s="3"/>
      <c r="F22" s="3"/>
      <c r="G22" s="3"/>
      <c r="H22" s="3"/>
      <c r="I22" s="85"/>
      <c r="J22" s="3"/>
      <c r="K22" s="20" t="s">
        <v>25</v>
      </c>
      <c r="L22" s="3"/>
      <c r="M22" s="20" t="s">
        <v>26</v>
      </c>
      <c r="N22" s="3"/>
      <c r="O22" s="12"/>
      <c r="P22" s="3"/>
      <c r="Q22" s="111" t="s">
        <v>27</v>
      </c>
      <c r="T22" s="43"/>
    </row>
    <row r="23" spans="1:21" x14ac:dyDescent="0.2">
      <c r="A23" s="3"/>
      <c r="B23" s="18" t="s">
        <v>39</v>
      </c>
      <c r="C23" s="9"/>
      <c r="D23" s="3"/>
      <c r="E23" s="3"/>
      <c r="F23" s="3"/>
      <c r="G23" s="3"/>
      <c r="H23" s="3"/>
      <c r="I23" s="85">
        <v>5.7169999999999996</v>
      </c>
      <c r="J23" s="3"/>
      <c r="K23" s="92">
        <f>SUM(K21:K21)</f>
        <v>135280.72</v>
      </c>
      <c r="L23" s="26"/>
      <c r="M23" s="92">
        <f>SUM(M21:M21)</f>
        <v>5202.47</v>
      </c>
      <c r="N23" s="26"/>
      <c r="O23" s="93"/>
      <c r="P23" s="26"/>
      <c r="Q23" s="92">
        <f>SUM(Q21:Q21)</f>
        <v>140483.19</v>
      </c>
      <c r="T23" s="47"/>
    </row>
    <row r="24" spans="1:21" x14ac:dyDescent="0.2">
      <c r="A24" s="3"/>
      <c r="B24" s="3"/>
      <c r="C24" s="9"/>
      <c r="D24" s="3"/>
      <c r="E24" s="3"/>
      <c r="F24" s="3"/>
      <c r="G24" s="3"/>
      <c r="H24" s="3"/>
      <c r="I24" s="85"/>
      <c r="J24" s="3"/>
      <c r="K24" s="12" t="s">
        <v>25</v>
      </c>
      <c r="L24" s="3"/>
      <c r="M24" s="12" t="s">
        <v>26</v>
      </c>
      <c r="N24" s="3"/>
      <c r="O24" s="12"/>
      <c r="P24" s="3"/>
      <c r="Q24" s="12" t="s">
        <v>27</v>
      </c>
    </row>
    <row r="25" spans="1:21" x14ac:dyDescent="0.2">
      <c r="A25" s="63" t="s">
        <v>56</v>
      </c>
      <c r="B25" s="18"/>
      <c r="C25" s="9"/>
      <c r="D25" s="3"/>
      <c r="E25" s="3"/>
      <c r="F25" s="3"/>
      <c r="G25" s="3"/>
      <c r="H25" s="3"/>
      <c r="I25" s="85"/>
      <c r="J25" s="3"/>
      <c r="K25" s="93"/>
      <c r="L25" s="26"/>
      <c r="M25" s="93"/>
      <c r="N25" s="26"/>
      <c r="O25" s="93"/>
      <c r="P25" s="26"/>
      <c r="Q25" s="93" t="e">
        <f>ROUND((Q12+Q23),0)</f>
        <v>#REF!</v>
      </c>
      <c r="T25" s="56"/>
      <c r="U25" s="3" t="s">
        <v>60</v>
      </c>
    </row>
    <row r="26" spans="1:21" x14ac:dyDescent="0.2">
      <c r="A26" s="3"/>
      <c r="B26" s="3"/>
      <c r="C26" s="9"/>
      <c r="D26" s="3"/>
      <c r="E26" s="3"/>
      <c r="F26" s="3"/>
      <c r="G26" s="3"/>
      <c r="H26" s="3"/>
      <c r="I26" s="85"/>
      <c r="J26" s="3"/>
      <c r="K26" s="12" t="s">
        <v>25</v>
      </c>
      <c r="L26" s="3"/>
      <c r="M26" s="12" t="s">
        <v>26</v>
      </c>
      <c r="N26" s="3"/>
      <c r="O26" s="12"/>
      <c r="P26" s="3"/>
      <c r="Q26" s="12" t="s">
        <v>27</v>
      </c>
    </row>
    <row r="27" spans="1:21" x14ac:dyDescent="0.2">
      <c r="A27" s="27" t="s">
        <v>79</v>
      </c>
      <c r="B27" s="3"/>
      <c r="C27" s="9"/>
      <c r="D27" s="28"/>
      <c r="E27" s="3"/>
      <c r="F27" s="3"/>
      <c r="G27" s="3"/>
      <c r="H27" s="3"/>
      <c r="I27" s="85"/>
      <c r="J27" s="3"/>
      <c r="K27" s="3"/>
      <c r="L27" s="3"/>
      <c r="M27" s="3"/>
      <c r="N27" s="3"/>
      <c r="O27" s="3"/>
      <c r="P27" s="3"/>
      <c r="Q27" s="29" t="e">
        <f>ROUND(Q25*'J. Rumsey'!R29,0)</f>
        <v>#REF!</v>
      </c>
    </row>
    <row r="28" spans="1:21" x14ac:dyDescent="0.2">
      <c r="A28" s="31"/>
      <c r="C28" s="9"/>
      <c r="D28" s="3"/>
      <c r="E28" s="3"/>
      <c r="F28" s="3"/>
      <c r="G28" s="3"/>
      <c r="H28" s="3"/>
      <c r="I28" s="85"/>
      <c r="J28" s="3"/>
      <c r="K28" s="3"/>
      <c r="L28" s="3"/>
      <c r="M28" s="3"/>
      <c r="N28" s="3"/>
      <c r="O28" s="3"/>
      <c r="P28" s="3"/>
      <c r="Q28" s="3"/>
    </row>
    <row r="29" spans="1:21" x14ac:dyDescent="0.2">
      <c r="A29" s="27" t="s">
        <v>40</v>
      </c>
      <c r="C29" s="9"/>
      <c r="D29" s="3"/>
      <c r="E29" s="3"/>
      <c r="F29" s="3"/>
      <c r="G29" s="3"/>
      <c r="H29" s="3"/>
      <c r="I29" s="85"/>
      <c r="J29" s="3"/>
      <c r="K29" s="3"/>
      <c r="L29" s="3"/>
      <c r="M29" s="3"/>
      <c r="N29" s="3"/>
      <c r="O29" s="3"/>
      <c r="P29" s="3"/>
      <c r="Q29" s="3"/>
    </row>
    <row r="30" spans="1:21" x14ac:dyDescent="0.2">
      <c r="A30" s="18"/>
      <c r="B30" s="77" t="s">
        <v>59</v>
      </c>
      <c r="C30" s="59"/>
      <c r="D30" s="33"/>
      <c r="E30" s="3"/>
      <c r="F30" s="3"/>
      <c r="G30" s="3"/>
      <c r="H30" s="3"/>
      <c r="I30" s="85"/>
      <c r="J30" s="3"/>
      <c r="K30" s="3"/>
      <c r="L30" s="3"/>
      <c r="M30" s="3"/>
      <c r="N30" s="3"/>
      <c r="O30" s="3"/>
      <c r="P30" s="3"/>
      <c r="Q30" s="29" t="e">
        <f>ROUND(Q25*0.125,0)</f>
        <v>#REF!</v>
      </c>
    </row>
    <row r="31" spans="1:21" x14ac:dyDescent="0.2">
      <c r="A31" s="18"/>
      <c r="B31" s="3" t="s">
        <v>57</v>
      </c>
      <c r="D31" s="33"/>
      <c r="E31" s="3"/>
      <c r="F31" s="3"/>
      <c r="G31" s="3"/>
      <c r="H31" s="3"/>
      <c r="I31" s="85"/>
      <c r="J31" s="3"/>
      <c r="K31" s="3"/>
      <c r="L31" s="3"/>
      <c r="M31" s="3"/>
      <c r="N31" s="3"/>
      <c r="O31" s="3"/>
      <c r="P31" s="3"/>
      <c r="Q31" s="109" t="e">
        <f>ROUND(S31*200,0)</f>
        <v>#REF!</v>
      </c>
      <c r="S31" s="4" t="e">
        <f>'State Aid Summary'!#REF!+'State Aid Summary'!#REF!</f>
        <v>#REF!</v>
      </c>
    </row>
    <row r="32" spans="1:21" x14ac:dyDescent="0.2">
      <c r="A32" s="3"/>
      <c r="B32" s="3"/>
      <c r="C32" s="9"/>
      <c r="D32" s="3"/>
      <c r="E32" s="3"/>
      <c r="F32" s="3"/>
      <c r="G32" s="3"/>
      <c r="H32" s="3"/>
      <c r="I32" s="85"/>
      <c r="J32" s="3"/>
      <c r="K32" s="3"/>
      <c r="L32" s="3"/>
      <c r="M32" s="3"/>
      <c r="N32" s="3"/>
      <c r="O32" s="3"/>
      <c r="P32" s="3"/>
      <c r="Q32" s="3"/>
    </row>
    <row r="33" spans="1:17" ht="13.5" thickBot="1" x14ac:dyDescent="0.25">
      <c r="A33" s="27" t="s">
        <v>41</v>
      </c>
      <c r="B33" s="3"/>
      <c r="C33" s="9"/>
      <c r="D33" s="3"/>
      <c r="E33" s="3"/>
      <c r="F33" s="3"/>
      <c r="G33" s="3"/>
      <c r="H33" s="3"/>
      <c r="I33" s="85"/>
      <c r="J33" s="3"/>
      <c r="K33" s="3"/>
      <c r="L33" s="3"/>
      <c r="M33" s="3"/>
      <c r="N33" s="3"/>
      <c r="O33" s="3"/>
      <c r="P33" s="3"/>
      <c r="Q33" s="110" t="e">
        <f>ROUND((SUM(Q25:Q31)),0)</f>
        <v>#REF!</v>
      </c>
    </row>
    <row r="34" spans="1:17" ht="13.5" thickTop="1" x14ac:dyDescent="0.2">
      <c r="I34" s="89"/>
    </row>
    <row r="35" spans="1:17" x14ac:dyDescent="0.2">
      <c r="I35" s="89"/>
    </row>
    <row r="36" spans="1:17" x14ac:dyDescent="0.2">
      <c r="I36" s="89"/>
    </row>
    <row r="37" spans="1:17" ht="19.899999999999999" customHeight="1" x14ac:dyDescent="0.2">
      <c r="I37" s="89"/>
    </row>
    <row r="38" spans="1:17" x14ac:dyDescent="0.2">
      <c r="I38" s="89"/>
    </row>
    <row r="39" spans="1:17" x14ac:dyDescent="0.2">
      <c r="I39" s="89"/>
    </row>
    <row r="40" spans="1:17" x14ac:dyDescent="0.2">
      <c r="I40" s="89"/>
    </row>
    <row r="41" spans="1:17" x14ac:dyDescent="0.2">
      <c r="A41" s="3"/>
      <c r="B41" s="3"/>
      <c r="C41" s="9"/>
      <c r="D41" s="3"/>
      <c r="E41" s="3"/>
      <c r="F41" s="3"/>
      <c r="G41" s="3"/>
      <c r="H41" s="3"/>
      <c r="I41" s="85"/>
      <c r="J41" s="3"/>
      <c r="K41" s="3"/>
      <c r="L41" s="3"/>
      <c r="M41" s="3"/>
      <c r="N41" s="3"/>
      <c r="O41" s="3"/>
      <c r="P41" s="3"/>
      <c r="Q41" s="3"/>
    </row>
    <row r="42" spans="1:17" x14ac:dyDescent="0.2">
      <c r="A42" s="3"/>
      <c r="B42" s="3"/>
      <c r="C42" s="9"/>
      <c r="D42" s="3"/>
      <c r="E42" s="3"/>
      <c r="F42" s="3"/>
      <c r="G42" s="3"/>
      <c r="H42" s="3"/>
      <c r="I42" s="85"/>
      <c r="J42" s="3"/>
      <c r="K42" s="3"/>
      <c r="L42" s="3"/>
      <c r="M42" s="3"/>
      <c r="N42" s="3"/>
      <c r="O42" s="3"/>
      <c r="P42" s="3"/>
      <c r="Q42" s="3"/>
    </row>
    <row r="43" spans="1:17" x14ac:dyDescent="0.2">
      <c r="A43" s="3"/>
      <c r="B43" s="3"/>
      <c r="C43" s="9"/>
      <c r="D43" s="3"/>
      <c r="E43" s="3"/>
      <c r="F43" s="3"/>
      <c r="G43" s="3"/>
      <c r="H43" s="3"/>
      <c r="I43" s="85"/>
      <c r="J43" s="3"/>
      <c r="K43" s="3"/>
      <c r="L43" s="3"/>
      <c r="M43" s="3"/>
      <c r="N43" s="3"/>
      <c r="O43" s="3"/>
      <c r="P43" s="3"/>
      <c r="Q43" s="3"/>
    </row>
    <row r="44" spans="1:17" x14ac:dyDescent="0.2">
      <c r="A44" s="3"/>
      <c r="B44" s="3"/>
      <c r="C44" s="9"/>
      <c r="D44" s="3"/>
      <c r="E44" s="3"/>
      <c r="F44" s="3"/>
      <c r="G44" s="3"/>
      <c r="H44" s="3"/>
      <c r="I44" s="85"/>
      <c r="J44" s="3"/>
      <c r="K44" s="3"/>
      <c r="L44" s="3"/>
      <c r="M44" s="3"/>
      <c r="N44" s="3"/>
      <c r="O44" s="3"/>
      <c r="P44" s="3"/>
      <c r="Q44" s="3"/>
    </row>
    <row r="45" spans="1:17" x14ac:dyDescent="0.2">
      <c r="A45" s="3"/>
      <c r="B45" s="3"/>
      <c r="C45" s="9"/>
      <c r="D45" s="3"/>
      <c r="E45" s="3"/>
      <c r="F45" s="3"/>
      <c r="G45" s="3"/>
      <c r="H45" s="3"/>
      <c r="I45" s="6"/>
      <c r="J45" s="3"/>
      <c r="K45" s="3"/>
      <c r="L45" s="3"/>
      <c r="M45" s="3"/>
      <c r="N45" s="3"/>
      <c r="O45" s="3"/>
      <c r="P45" s="3"/>
      <c r="Q45" s="3"/>
    </row>
    <row r="46" spans="1:17" x14ac:dyDescent="0.2">
      <c r="A46" s="3"/>
      <c r="B46" s="3"/>
      <c r="C46" s="9"/>
      <c r="D46" s="3"/>
      <c r="E46" s="3"/>
      <c r="F46" s="3"/>
      <c r="G46" s="3"/>
      <c r="H46" s="3"/>
      <c r="I46" s="6"/>
      <c r="J46" s="3"/>
      <c r="K46" s="3"/>
      <c r="L46" s="3"/>
      <c r="M46" s="3"/>
      <c r="N46" s="3"/>
      <c r="O46" s="3"/>
      <c r="P46" s="3"/>
      <c r="Q46" s="3"/>
    </row>
    <row r="47" spans="1:17" ht="30" customHeight="1" x14ac:dyDescent="0.2">
      <c r="A47" s="115" t="s">
        <v>49</v>
      </c>
      <c r="B47" s="117"/>
      <c r="C47" s="117"/>
      <c r="D47" s="117"/>
      <c r="E47" s="117"/>
      <c r="F47" s="117"/>
      <c r="G47" s="117"/>
      <c r="H47" s="117"/>
      <c r="I47" s="117"/>
      <c r="J47" s="117"/>
      <c r="K47" s="117"/>
      <c r="L47" s="117"/>
      <c r="M47" s="117"/>
      <c r="N47" s="117"/>
      <c r="O47" s="117"/>
      <c r="P47" s="117"/>
      <c r="Q47" s="117"/>
    </row>
    <row r="48" spans="1:17" x14ac:dyDescent="0.2">
      <c r="A48" s="3"/>
      <c r="B48" s="3"/>
      <c r="C48" s="9"/>
      <c r="D48" s="3"/>
      <c r="E48" s="3"/>
      <c r="F48" s="3"/>
      <c r="G48" s="3"/>
      <c r="H48" s="3"/>
      <c r="I48" s="6"/>
      <c r="J48" s="3"/>
      <c r="K48" s="3"/>
      <c r="L48" s="3"/>
      <c r="M48" s="3"/>
      <c r="N48" s="3"/>
      <c r="O48" s="3"/>
      <c r="P48" s="3"/>
      <c r="Q48" s="3"/>
    </row>
    <row r="49" spans="1:17" x14ac:dyDescent="0.2">
      <c r="A49" s="3"/>
      <c r="B49" s="3"/>
      <c r="C49" s="9"/>
      <c r="D49" s="3"/>
      <c r="E49" s="3"/>
      <c r="F49" s="3"/>
      <c r="G49" s="3"/>
      <c r="H49" s="3"/>
      <c r="I49" s="6"/>
      <c r="J49" s="3"/>
      <c r="K49" s="3"/>
      <c r="L49" s="3"/>
      <c r="M49" s="3"/>
      <c r="N49" s="3"/>
      <c r="O49" s="3"/>
      <c r="P49" s="3"/>
      <c r="Q49" s="3"/>
    </row>
    <row r="50" spans="1:17" x14ac:dyDescent="0.2">
      <c r="A50" s="18" t="str">
        <f>'State Aid Summary'!A17</f>
        <v>OSF</v>
      </c>
      <c r="B50" s="3"/>
      <c r="C50" s="9"/>
      <c r="D50" s="3"/>
      <c r="E50" s="3"/>
      <c r="F50" s="3"/>
      <c r="G50" s="3"/>
      <c r="H50" s="3"/>
      <c r="I50" s="6"/>
      <c r="J50" s="3"/>
      <c r="K50" s="3"/>
      <c r="L50" s="3"/>
      <c r="M50" s="3"/>
      <c r="N50" s="3"/>
      <c r="O50" s="3"/>
      <c r="P50" s="3"/>
      <c r="Q50" s="3"/>
    </row>
    <row r="51" spans="1:17" x14ac:dyDescent="0.2">
      <c r="A51" s="34">
        <f>'State Aid Summary'!A18</f>
        <v>45768</v>
      </c>
      <c r="B51" s="18"/>
      <c r="C51" s="9"/>
      <c r="D51" s="3"/>
      <c r="E51" s="3"/>
      <c r="F51" s="3"/>
      <c r="G51" s="3"/>
      <c r="H51" s="3"/>
      <c r="I51" s="6"/>
      <c r="J51" s="3"/>
      <c r="K51" s="3"/>
      <c r="L51" s="3"/>
      <c r="M51" s="3"/>
      <c r="N51" s="3"/>
      <c r="O51" s="3"/>
      <c r="P51" s="3"/>
      <c r="Q51" s="3"/>
    </row>
    <row r="52" spans="1:17" x14ac:dyDescent="0.2">
      <c r="A52" s="34" t="str">
        <f>'State Aid Summary'!A19</f>
        <v>MCVC26 Comps</v>
      </c>
      <c r="B52" s="35"/>
      <c r="C52" s="9"/>
      <c r="D52" s="3"/>
      <c r="E52" s="3"/>
      <c r="F52" s="3"/>
      <c r="G52" s="3"/>
      <c r="H52" s="3"/>
      <c r="I52" s="6"/>
      <c r="J52" s="3"/>
      <c r="K52" s="3"/>
      <c r="L52" s="3"/>
      <c r="M52" s="3"/>
      <c r="N52" s="3"/>
      <c r="O52" s="3"/>
      <c r="P52" s="3"/>
      <c r="Q52" s="3"/>
    </row>
  </sheetData>
  <mergeCells count="1">
    <mergeCell ref="A47:Q47"/>
  </mergeCells>
  <phoneticPr fontId="0" type="noConversion"/>
  <pageMargins left="0.8" right="0.5" top="0.25" bottom="0.25" header="0.5" footer="0.5"/>
  <pageSetup scale="62" orientation="portrait" r:id="rId1"/>
  <headerFooter alignWithMargins="0">
    <oddFooter>&amp;C&amp;11- &amp;P -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B35837-C333-4FEA-9EAD-39D7708FACA1}">
  <sheetPr transitionEvaluation="1">
    <pageSetUpPr fitToPage="1"/>
  </sheetPr>
  <dimension ref="A1:AZ56"/>
  <sheetViews>
    <sheetView defaultGridColor="0" view="pageBreakPreview" colorId="22" zoomScale="75" zoomScaleNormal="87" zoomScaleSheetLayoutView="75" workbookViewId="0">
      <selection activeCell="P35" sqref="P35"/>
    </sheetView>
  </sheetViews>
  <sheetFormatPr defaultColWidth="9.77734375" defaultRowHeight="12.75" x14ac:dyDescent="0.2"/>
  <cols>
    <col min="1" max="1" width="8.77734375" style="4" customWidth="1"/>
    <col min="2" max="2" width="18.77734375" style="4" customWidth="1"/>
    <col min="3" max="3" width="5.77734375" style="23" customWidth="1"/>
    <col min="4" max="4" width="4.77734375" style="4" customWidth="1"/>
    <col min="5" max="8" width="6.77734375" style="4" customWidth="1"/>
    <col min="9" max="9" width="9.6640625" style="8" customWidth="1"/>
    <col min="10" max="10" width="2.77734375" style="4" customWidth="1"/>
    <col min="11" max="11" width="8.77734375" style="4" customWidth="1"/>
    <col min="12" max="12" width="2.77734375" style="4" customWidth="1"/>
    <col min="13" max="13" width="8.77734375" style="4" customWidth="1"/>
    <col min="14" max="14" width="2.77734375" style="4" customWidth="1"/>
    <col min="15" max="15" width="8.77734375" style="4" customWidth="1"/>
    <col min="16" max="16" width="2.77734375" style="4" customWidth="1"/>
    <col min="17" max="17" width="10.77734375" style="4" customWidth="1"/>
    <col min="18" max="18" width="2.77734375" style="4" customWidth="1"/>
    <col min="19" max="19" width="9.77734375" style="4"/>
    <col min="20" max="20" width="16.44140625" style="4" customWidth="1"/>
    <col min="21" max="21" width="9.77734375" style="4"/>
    <col min="22" max="22" width="11.77734375" style="4" customWidth="1"/>
    <col min="23" max="33" width="9.77734375" style="4"/>
    <col min="34" max="34" width="7.77734375" style="4" customWidth="1"/>
    <col min="35" max="35" width="4.77734375" style="4" customWidth="1"/>
    <col min="36" max="36" width="5.77734375" style="4" customWidth="1"/>
    <col min="37" max="37" width="4.77734375" style="4" customWidth="1"/>
    <col min="38" max="50" width="9.77734375" style="4"/>
    <col min="51" max="51" width="10.77734375" style="4" customWidth="1"/>
    <col min="52" max="52" width="12.77734375" style="4" customWidth="1"/>
    <col min="53" max="16384" width="9.77734375" style="4"/>
  </cols>
  <sheetData>
    <row r="1" spans="1:52" x14ac:dyDescent="0.2">
      <c r="A1" s="1" t="s">
        <v>50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</row>
    <row r="2" spans="1:52" x14ac:dyDescent="0.2">
      <c r="A2" s="1" t="str">
        <f>'State Aid Summary'!A2</f>
        <v>Public School Support Program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</row>
    <row r="3" spans="1:52" x14ac:dyDescent="0.2">
      <c r="A3" s="1" t="str">
        <f>'State Aid Summary'!A3</f>
        <v>Final Computations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</row>
    <row r="4" spans="1:52" x14ac:dyDescent="0.2">
      <c r="A4" s="1" t="str">
        <f>'State Aid Summary'!A4</f>
        <v>For the 2025-26 year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</row>
    <row r="5" spans="1:52" ht="24.95" customHeight="1" x14ac:dyDescent="0.2">
      <c r="A5" s="3"/>
      <c r="B5" s="3"/>
      <c r="C5" s="9"/>
      <c r="D5" s="3"/>
      <c r="E5" s="3"/>
      <c r="F5" s="3"/>
      <c r="G5" s="3"/>
      <c r="H5" s="3"/>
      <c r="I5" s="6"/>
      <c r="J5" s="3"/>
      <c r="K5" s="3"/>
      <c r="L5" s="3"/>
      <c r="M5" s="3"/>
      <c r="N5" s="3"/>
      <c r="O5" s="9" t="s">
        <v>67</v>
      </c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</row>
    <row r="6" spans="1:52" ht="12.95" customHeight="1" x14ac:dyDescent="0.2">
      <c r="A6" s="63" t="s">
        <v>55</v>
      </c>
      <c r="C6" s="9"/>
      <c r="D6" s="3"/>
      <c r="E6" s="3"/>
      <c r="F6" s="3"/>
      <c r="G6" s="3"/>
      <c r="H6" s="3"/>
      <c r="I6" s="6"/>
      <c r="J6" s="3"/>
      <c r="L6" s="3"/>
      <c r="M6" s="81"/>
      <c r="N6" s="3"/>
      <c r="O6" s="9" t="s">
        <v>68</v>
      </c>
      <c r="P6" s="3"/>
      <c r="Q6" s="81"/>
      <c r="R6" s="3"/>
      <c r="S6" s="3"/>
      <c r="T6" s="9" t="s">
        <v>29</v>
      </c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</row>
    <row r="7" spans="1:52" ht="12" customHeight="1" x14ac:dyDescent="0.2">
      <c r="A7" s="3"/>
      <c r="B7" s="3"/>
      <c r="C7" s="9"/>
      <c r="D7" s="3"/>
      <c r="E7" s="3"/>
      <c r="F7" s="3"/>
      <c r="G7" s="3"/>
      <c r="H7" s="3"/>
      <c r="I7" s="9" t="s">
        <v>21</v>
      </c>
      <c r="J7" s="3"/>
      <c r="K7" s="81" t="s">
        <v>20</v>
      </c>
      <c r="L7" s="3"/>
      <c r="M7" s="81" t="s">
        <v>20</v>
      </c>
      <c r="N7" s="3"/>
      <c r="O7" s="9" t="s">
        <v>69</v>
      </c>
      <c r="P7" s="3"/>
      <c r="Q7" s="81"/>
      <c r="R7" s="3"/>
      <c r="S7" s="3"/>
      <c r="T7" s="9" t="s">
        <v>30</v>
      </c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</row>
    <row r="8" spans="1:52" ht="12" customHeight="1" x14ac:dyDescent="0.2">
      <c r="A8" s="10"/>
      <c r="B8" s="3"/>
      <c r="C8" s="9"/>
      <c r="D8" s="10"/>
      <c r="E8" s="3"/>
      <c r="F8" s="3"/>
      <c r="G8" s="3"/>
      <c r="H8" s="3"/>
      <c r="I8" s="81" t="s">
        <v>62</v>
      </c>
      <c r="J8" s="12"/>
      <c r="K8" s="81" t="s">
        <v>31</v>
      </c>
      <c r="L8" s="3"/>
      <c r="M8" s="81" t="s">
        <v>22</v>
      </c>
      <c r="N8" s="3"/>
      <c r="O8" s="9" t="s">
        <v>32</v>
      </c>
      <c r="P8" s="3"/>
      <c r="Q8" s="81" t="s">
        <v>4</v>
      </c>
      <c r="R8" s="3"/>
      <c r="S8" s="3"/>
      <c r="T8" s="9" t="s">
        <v>45</v>
      </c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</row>
    <row r="9" spans="1:52" ht="12" customHeight="1" thickBot="1" x14ac:dyDescent="0.25">
      <c r="A9" s="44"/>
      <c r="B9" s="45"/>
      <c r="C9" s="38"/>
      <c r="D9" s="44"/>
      <c r="E9" s="44"/>
      <c r="F9" s="44"/>
      <c r="G9" s="44"/>
      <c r="H9" s="44"/>
      <c r="I9" s="82" t="s">
        <v>63</v>
      </c>
      <c r="J9" s="91"/>
      <c r="K9" s="82" t="s">
        <v>19</v>
      </c>
      <c r="L9" s="48"/>
      <c r="M9" s="82" t="s">
        <v>34</v>
      </c>
      <c r="N9" s="48"/>
      <c r="O9" s="38" t="s">
        <v>35</v>
      </c>
      <c r="P9" s="48"/>
      <c r="Q9" s="82" t="s">
        <v>9</v>
      </c>
      <c r="R9" s="48"/>
      <c r="S9" s="3"/>
      <c r="T9" s="9" t="s">
        <v>46</v>
      </c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</row>
    <row r="10" spans="1:52" x14ac:dyDescent="0.2">
      <c r="A10" s="17" t="s">
        <v>23</v>
      </c>
      <c r="B10" s="3" t="s">
        <v>61</v>
      </c>
      <c r="C10" s="9"/>
      <c r="D10" s="3"/>
      <c r="E10" s="3"/>
      <c r="F10" s="3"/>
      <c r="G10" s="3"/>
      <c r="H10" s="3"/>
      <c r="I10" s="85"/>
      <c r="J10" s="3"/>
      <c r="K10" s="97">
        <v>512005</v>
      </c>
      <c r="L10" s="97"/>
      <c r="M10" s="97">
        <f>340</f>
        <v>340</v>
      </c>
      <c r="N10" s="97"/>
      <c r="O10" s="97" t="e">
        <f>'State Aid Summary'!#REF!+'State Aid Summary'!#REF!</f>
        <v>#REF!</v>
      </c>
      <c r="P10" s="97"/>
      <c r="Q10" s="97" t="e">
        <f>SUM(K10:O10)</f>
        <v>#REF!</v>
      </c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</row>
    <row r="11" spans="1:52" ht="7.9" customHeight="1" x14ac:dyDescent="0.2">
      <c r="A11" s="37"/>
      <c r="B11" s="18"/>
      <c r="C11" s="39"/>
      <c r="D11" s="10"/>
      <c r="E11" s="18"/>
      <c r="F11" s="18"/>
      <c r="G11" s="18"/>
      <c r="H11" s="18"/>
      <c r="I11" s="84"/>
      <c r="J11" s="79"/>
      <c r="K11" s="98"/>
      <c r="L11" s="3"/>
      <c r="M11" s="98"/>
      <c r="N11" s="3"/>
      <c r="O11" s="12"/>
      <c r="P11" s="3"/>
      <c r="Q11" s="98"/>
      <c r="R11" s="18"/>
      <c r="S11" s="12"/>
      <c r="T11" s="55"/>
      <c r="U11" s="40"/>
      <c r="V11" s="40"/>
      <c r="W11" s="54"/>
      <c r="X11" s="3"/>
      <c r="Y11" s="41"/>
      <c r="Z11" s="18"/>
      <c r="AA11" s="42"/>
      <c r="AB11" s="42"/>
      <c r="AC11" s="42"/>
      <c r="AD11" s="29"/>
      <c r="AE11" s="29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3"/>
      <c r="AQ11" s="3"/>
      <c r="AR11" s="3"/>
      <c r="AS11" s="3"/>
      <c r="AT11" s="3"/>
      <c r="AU11" s="3"/>
    </row>
    <row r="12" spans="1:52" x14ac:dyDescent="0.2">
      <c r="A12" s="3"/>
      <c r="B12" s="18" t="s">
        <v>37</v>
      </c>
      <c r="C12" s="9"/>
      <c r="D12" s="3"/>
      <c r="E12" s="3"/>
      <c r="F12" s="3"/>
      <c r="G12" s="3"/>
      <c r="H12" s="3"/>
      <c r="I12" s="85" t="e">
        <f>14+'State Aid Summary'!#REF!</f>
        <v>#REF!</v>
      </c>
      <c r="J12" s="3"/>
      <c r="K12" s="92">
        <f>SUM(K10:K10)</f>
        <v>512005</v>
      </c>
      <c r="L12" s="3"/>
      <c r="M12" s="92">
        <f>SUM(M10:M10)</f>
        <v>340</v>
      </c>
      <c r="N12" s="3"/>
      <c r="O12" s="92" t="e">
        <f>SUM(O10:O10)</f>
        <v>#REF!</v>
      </c>
      <c r="P12" s="3"/>
      <c r="Q12" s="92" t="e">
        <f>SUM(Q10:Q10)</f>
        <v>#REF!</v>
      </c>
      <c r="R12" s="3"/>
      <c r="S12" s="3"/>
      <c r="T12" s="22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</row>
    <row r="13" spans="1:52" x14ac:dyDescent="0.2">
      <c r="A13" s="3"/>
      <c r="B13" s="18"/>
      <c r="C13" s="9"/>
      <c r="D13" s="3"/>
      <c r="E13" s="3"/>
      <c r="F13" s="3"/>
      <c r="G13" s="3"/>
      <c r="H13" s="3"/>
      <c r="I13" s="85"/>
      <c r="J13" s="3"/>
      <c r="K13" s="93"/>
      <c r="L13" s="3"/>
      <c r="M13" s="93"/>
      <c r="N13" s="3"/>
      <c r="O13" s="93"/>
      <c r="P13" s="3"/>
      <c r="Q13" s="93"/>
      <c r="R13" s="3"/>
      <c r="S13" s="3"/>
      <c r="T13" s="19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</row>
    <row r="14" spans="1:52" x14ac:dyDescent="0.2">
      <c r="A14" s="3"/>
      <c r="B14" s="18"/>
      <c r="C14" s="9"/>
      <c r="D14" s="3"/>
      <c r="E14" s="3"/>
      <c r="F14" s="3"/>
      <c r="G14" s="3"/>
      <c r="H14" s="3"/>
      <c r="I14" s="85"/>
      <c r="J14" s="3"/>
      <c r="K14" s="93"/>
      <c r="L14" s="3"/>
      <c r="M14" s="93"/>
      <c r="N14" s="3"/>
      <c r="O14" s="93"/>
      <c r="P14" s="3"/>
      <c r="Q14" s="93"/>
      <c r="R14" s="3"/>
      <c r="S14" s="3"/>
      <c r="T14" s="19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</row>
    <row r="15" spans="1:52" ht="24.95" customHeight="1" x14ac:dyDescent="0.2">
      <c r="A15" s="3"/>
      <c r="B15" s="3"/>
      <c r="C15" s="9"/>
      <c r="D15" s="3"/>
      <c r="E15" s="3"/>
      <c r="F15" s="3"/>
      <c r="G15" s="3"/>
      <c r="H15" s="3"/>
      <c r="I15" s="85"/>
      <c r="J15" s="3"/>
      <c r="K15" s="12" t="s">
        <v>25</v>
      </c>
      <c r="L15" s="3"/>
      <c r="M15" s="12" t="s">
        <v>26</v>
      </c>
      <c r="N15" s="3"/>
      <c r="O15" s="12" t="s">
        <v>27</v>
      </c>
      <c r="P15" s="3"/>
      <c r="Q15" s="12" t="s">
        <v>27</v>
      </c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</row>
    <row r="16" spans="1:52" ht="12.95" customHeight="1" x14ac:dyDescent="0.2">
      <c r="A16" s="7" t="s">
        <v>38</v>
      </c>
      <c r="B16" s="3"/>
      <c r="C16" s="9"/>
      <c r="D16" s="3"/>
      <c r="E16" s="3"/>
      <c r="F16" s="3"/>
      <c r="G16" s="3"/>
      <c r="H16" s="3"/>
      <c r="I16" s="85"/>
      <c r="J16" s="3"/>
      <c r="K16" s="81"/>
      <c r="L16" s="3"/>
      <c r="M16" s="81"/>
      <c r="N16" s="3"/>
      <c r="O16" s="23"/>
      <c r="P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</row>
    <row r="17" spans="1:52" ht="12" customHeight="1" x14ac:dyDescent="0.2">
      <c r="C17" s="9"/>
      <c r="D17" s="3"/>
      <c r="E17" s="3"/>
      <c r="F17" s="3"/>
      <c r="G17" s="3"/>
      <c r="H17" s="3"/>
      <c r="I17" s="85"/>
      <c r="J17" s="3"/>
      <c r="L17" s="3"/>
      <c r="M17" s="81"/>
      <c r="N17" s="62"/>
      <c r="O17" s="9"/>
      <c r="P17" s="62"/>
      <c r="Q17" s="81"/>
      <c r="R17" s="3"/>
      <c r="S17" s="3"/>
      <c r="T17" s="9" t="s">
        <v>29</v>
      </c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</row>
    <row r="18" spans="1:52" ht="12" customHeight="1" x14ac:dyDescent="0.2">
      <c r="A18" s="3"/>
      <c r="B18" s="3"/>
      <c r="C18" s="9"/>
      <c r="D18" s="3"/>
      <c r="E18" s="3"/>
      <c r="F18" s="3"/>
      <c r="G18" s="3"/>
      <c r="H18" s="3"/>
      <c r="I18" s="86" t="s">
        <v>21</v>
      </c>
      <c r="J18" s="3"/>
      <c r="K18" s="81" t="s">
        <v>20</v>
      </c>
      <c r="L18" s="3"/>
      <c r="M18" s="81" t="s">
        <v>20</v>
      </c>
      <c r="N18" s="3"/>
      <c r="O18" s="9"/>
      <c r="P18" s="3"/>
      <c r="Q18" s="81"/>
      <c r="R18" s="3"/>
      <c r="S18" s="3"/>
      <c r="T18" s="9" t="s">
        <v>30</v>
      </c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</row>
    <row r="19" spans="1:52" ht="12" customHeight="1" x14ac:dyDescent="0.2">
      <c r="A19" s="10"/>
      <c r="B19" s="3"/>
      <c r="C19" s="10"/>
      <c r="D19" s="10"/>
      <c r="E19" s="10"/>
      <c r="F19" s="10"/>
      <c r="G19" s="10"/>
      <c r="H19" s="10"/>
      <c r="I19" s="87" t="s">
        <v>64</v>
      </c>
      <c r="J19" s="12"/>
      <c r="K19" s="81" t="s">
        <v>31</v>
      </c>
      <c r="L19" s="3"/>
      <c r="M19" s="81" t="s">
        <v>22</v>
      </c>
      <c r="N19" s="3"/>
      <c r="O19" s="9"/>
      <c r="P19" s="3"/>
      <c r="Q19" s="81" t="s">
        <v>4</v>
      </c>
      <c r="R19" s="3"/>
      <c r="S19" s="3"/>
      <c r="T19" s="9" t="s">
        <v>45</v>
      </c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</row>
    <row r="20" spans="1:52" ht="12" customHeight="1" x14ac:dyDescent="0.2">
      <c r="A20" s="13"/>
      <c r="B20" s="14"/>
      <c r="C20" s="13"/>
      <c r="D20" s="13"/>
      <c r="E20" s="13"/>
      <c r="F20" s="13"/>
      <c r="G20" s="13"/>
      <c r="H20" s="13"/>
      <c r="I20" s="88" t="s">
        <v>63</v>
      </c>
      <c r="J20" s="94"/>
      <c r="K20" s="95" t="s">
        <v>19</v>
      </c>
      <c r="L20" s="108"/>
      <c r="M20" s="95" t="s">
        <v>34</v>
      </c>
      <c r="N20" s="108"/>
      <c r="O20" s="9"/>
      <c r="P20" s="108"/>
      <c r="Q20" s="95" t="s">
        <v>9</v>
      </c>
      <c r="R20" s="3"/>
      <c r="S20" s="3"/>
      <c r="T20" s="9" t="s">
        <v>46</v>
      </c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</row>
    <row r="21" spans="1:52" ht="12" customHeight="1" x14ac:dyDescent="0.2">
      <c r="A21" s="10"/>
      <c r="B21" s="18" t="s">
        <v>61</v>
      </c>
      <c r="C21" s="10"/>
      <c r="D21" s="10"/>
      <c r="E21" s="10"/>
      <c r="F21" s="10"/>
      <c r="G21" s="10"/>
      <c r="H21" s="10"/>
      <c r="I21" s="87"/>
      <c r="J21" s="12"/>
      <c r="K21" s="12">
        <v>90084.15</v>
      </c>
      <c r="L21" s="3"/>
      <c r="M21" s="12">
        <v>0</v>
      </c>
      <c r="N21" s="3"/>
      <c r="O21" s="97"/>
      <c r="P21" s="3"/>
      <c r="Q21" s="12">
        <f>SUM(K21:O21)</f>
        <v>90084.15</v>
      </c>
      <c r="R21" s="3"/>
      <c r="S21" s="3"/>
      <c r="T21" s="9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</row>
    <row r="22" spans="1:52" ht="6" customHeight="1" x14ac:dyDescent="0.2">
      <c r="A22" s="3"/>
      <c r="B22" s="3"/>
      <c r="C22" s="9"/>
      <c r="D22" s="3"/>
      <c r="E22" s="3"/>
      <c r="F22" s="3"/>
      <c r="G22" s="3"/>
      <c r="H22" s="3"/>
      <c r="I22" s="85"/>
      <c r="J22" s="3"/>
      <c r="K22" s="20" t="s">
        <v>25</v>
      </c>
      <c r="L22" s="3"/>
      <c r="M22" s="20" t="s">
        <v>26</v>
      </c>
      <c r="N22" s="3"/>
      <c r="O22" s="12"/>
      <c r="P22" s="3"/>
      <c r="Q22" s="20" t="s">
        <v>27</v>
      </c>
      <c r="T22" s="43"/>
    </row>
    <row r="23" spans="1:52" x14ac:dyDescent="0.2">
      <c r="A23" s="3"/>
      <c r="B23" s="18" t="s">
        <v>39</v>
      </c>
      <c r="C23" s="9"/>
      <c r="D23" s="3"/>
      <c r="E23" s="3"/>
      <c r="F23" s="3"/>
      <c r="G23" s="3"/>
      <c r="H23" s="3"/>
      <c r="I23" s="85">
        <v>3.915</v>
      </c>
      <c r="J23" s="3"/>
      <c r="K23" s="92">
        <f>SUM(K21:K21)</f>
        <v>90084.15</v>
      </c>
      <c r="L23" s="26"/>
      <c r="M23" s="92">
        <f>SUM(M21:M21)</f>
        <v>0</v>
      </c>
      <c r="N23" s="26"/>
      <c r="O23" s="93"/>
      <c r="P23" s="26"/>
      <c r="Q23" s="92">
        <f>SUM(Q21:Q21)</f>
        <v>90084.15</v>
      </c>
      <c r="T23" s="47"/>
    </row>
    <row r="24" spans="1:52" x14ac:dyDescent="0.2">
      <c r="A24" s="3"/>
      <c r="B24" s="3"/>
      <c r="C24" s="9"/>
      <c r="D24" s="3"/>
      <c r="E24" s="3"/>
      <c r="F24" s="3"/>
      <c r="G24" s="3"/>
      <c r="H24" s="3"/>
      <c r="I24" s="85"/>
      <c r="J24" s="3"/>
      <c r="K24" s="12" t="s">
        <v>25</v>
      </c>
      <c r="L24" s="3"/>
      <c r="M24" s="12" t="s">
        <v>26</v>
      </c>
      <c r="N24" s="3"/>
      <c r="O24" s="12"/>
      <c r="P24" s="3"/>
      <c r="Q24" s="12" t="s">
        <v>27</v>
      </c>
    </row>
    <row r="25" spans="1:52" x14ac:dyDescent="0.2">
      <c r="A25" s="63" t="s">
        <v>56</v>
      </c>
      <c r="B25" s="18"/>
      <c r="C25" s="9"/>
      <c r="D25" s="3"/>
      <c r="E25" s="3"/>
      <c r="F25" s="3"/>
      <c r="G25" s="3"/>
      <c r="H25" s="3"/>
      <c r="I25" s="85"/>
      <c r="J25" s="3"/>
      <c r="K25" s="93"/>
      <c r="L25" s="26"/>
      <c r="M25" s="93"/>
      <c r="N25" s="26"/>
      <c r="O25" s="93"/>
      <c r="P25" s="26"/>
      <c r="Q25" s="93" t="e">
        <f>ROUND((Q12+Q23),0)</f>
        <v>#REF!</v>
      </c>
      <c r="T25" s="56"/>
      <c r="U25" s="3" t="s">
        <v>60</v>
      </c>
    </row>
    <row r="26" spans="1:52" x14ac:dyDescent="0.2">
      <c r="A26" s="3"/>
      <c r="B26" s="3"/>
      <c r="C26" s="9"/>
      <c r="D26" s="3"/>
      <c r="E26" s="3"/>
      <c r="F26" s="3"/>
      <c r="G26" s="3"/>
      <c r="H26" s="3"/>
      <c r="I26" s="85"/>
      <c r="J26" s="3"/>
      <c r="K26" s="12" t="s">
        <v>25</v>
      </c>
      <c r="L26" s="3"/>
      <c r="M26" s="12" t="s">
        <v>26</v>
      </c>
      <c r="N26" s="3"/>
      <c r="O26" s="12" t="s">
        <v>27</v>
      </c>
      <c r="P26" s="3"/>
      <c r="Q26" s="12" t="s">
        <v>27</v>
      </c>
    </row>
    <row r="27" spans="1:52" x14ac:dyDescent="0.2">
      <c r="A27" s="27" t="s">
        <v>79</v>
      </c>
      <c r="B27" s="3"/>
      <c r="C27" s="9"/>
      <c r="D27" s="28"/>
      <c r="E27" s="3"/>
      <c r="F27" s="3"/>
      <c r="G27" s="3"/>
      <c r="H27" s="3"/>
      <c r="I27" s="85"/>
      <c r="J27" s="3"/>
      <c r="K27" s="3"/>
      <c r="L27" s="3"/>
      <c r="M27" s="3"/>
      <c r="N27" s="3"/>
      <c r="O27" s="3"/>
      <c r="P27" s="3"/>
      <c r="Q27" s="29" t="e">
        <f>ROUND(Q25*'J. Rumsey'!R29,0)</f>
        <v>#REF!</v>
      </c>
    </row>
    <row r="28" spans="1:52" x14ac:dyDescent="0.2">
      <c r="A28" s="31"/>
      <c r="C28" s="9"/>
      <c r="D28" s="3"/>
      <c r="E28" s="3"/>
      <c r="F28" s="3"/>
      <c r="G28" s="3"/>
      <c r="H28" s="3"/>
      <c r="I28" s="85"/>
      <c r="J28" s="3"/>
      <c r="K28" s="3"/>
      <c r="L28" s="3"/>
      <c r="M28" s="3"/>
      <c r="N28" s="3"/>
      <c r="O28" s="3"/>
      <c r="P28" s="3"/>
      <c r="Q28" s="3"/>
    </row>
    <row r="29" spans="1:52" x14ac:dyDescent="0.2">
      <c r="A29" s="27" t="s">
        <v>40</v>
      </c>
      <c r="C29" s="9"/>
      <c r="D29" s="3"/>
      <c r="E29" s="3"/>
      <c r="F29" s="3"/>
      <c r="G29" s="3"/>
      <c r="H29" s="3"/>
      <c r="I29" s="85"/>
      <c r="J29" s="3"/>
      <c r="K29" s="3"/>
      <c r="L29" s="3"/>
      <c r="M29" s="3"/>
      <c r="N29" s="3"/>
      <c r="O29" s="3"/>
      <c r="P29" s="3"/>
      <c r="Q29" s="3"/>
    </row>
    <row r="30" spans="1:52" x14ac:dyDescent="0.2">
      <c r="A30" s="18"/>
      <c r="B30" s="77" t="s">
        <v>59</v>
      </c>
      <c r="C30" s="59"/>
      <c r="D30" s="33"/>
      <c r="E30" s="3"/>
      <c r="F30" s="3"/>
      <c r="G30" s="3"/>
      <c r="H30" s="3"/>
      <c r="I30" s="85"/>
      <c r="J30" s="3"/>
      <c r="K30" s="3"/>
      <c r="L30" s="3"/>
      <c r="M30" s="3"/>
      <c r="N30" s="3"/>
      <c r="O30" s="3"/>
      <c r="P30" s="3"/>
      <c r="Q30" s="29" t="e">
        <f>ROUND(Q25*0.125,0)</f>
        <v>#REF!</v>
      </c>
    </row>
    <row r="31" spans="1:52" x14ac:dyDescent="0.2">
      <c r="A31" s="18"/>
      <c r="B31" s="3" t="s">
        <v>65</v>
      </c>
      <c r="D31" s="33"/>
      <c r="E31" s="3"/>
      <c r="F31" s="3"/>
      <c r="G31" s="3"/>
      <c r="H31" s="3"/>
      <c r="I31" s="85"/>
      <c r="J31" s="3"/>
      <c r="K31" s="3"/>
      <c r="L31" s="3"/>
      <c r="M31" s="3"/>
      <c r="N31" s="3"/>
      <c r="O31" s="3"/>
      <c r="P31" s="3"/>
      <c r="Q31" s="109" t="e">
        <f>ROUND(S31*200,0)</f>
        <v>#REF!</v>
      </c>
      <c r="S31" s="4" t="e">
        <f>'State Aid Summary'!#REF!+'State Aid Summary'!#REF!</f>
        <v>#REF!</v>
      </c>
    </row>
    <row r="32" spans="1:52" x14ac:dyDescent="0.2">
      <c r="A32" s="3"/>
      <c r="B32" s="3"/>
      <c r="C32" s="9"/>
      <c r="D32" s="3"/>
      <c r="E32" s="3"/>
      <c r="F32" s="3"/>
      <c r="G32" s="3"/>
      <c r="H32" s="3"/>
      <c r="I32" s="85"/>
      <c r="J32" s="3"/>
      <c r="K32" s="3"/>
      <c r="L32" s="3"/>
      <c r="M32" s="3"/>
      <c r="N32" s="3"/>
      <c r="O32" s="3"/>
      <c r="P32" s="3"/>
      <c r="Q32" s="3"/>
    </row>
    <row r="33" spans="1:17" ht="13.5" thickBot="1" x14ac:dyDescent="0.25">
      <c r="A33" s="27" t="s">
        <v>41</v>
      </c>
      <c r="B33" s="3"/>
      <c r="C33" s="9"/>
      <c r="D33" s="3"/>
      <c r="E33" s="3"/>
      <c r="F33" s="3"/>
      <c r="G33" s="3"/>
      <c r="H33" s="3"/>
      <c r="I33" s="85"/>
      <c r="J33" s="3"/>
      <c r="K33" s="3"/>
      <c r="L33" s="3"/>
      <c r="M33" s="3"/>
      <c r="N33" s="3"/>
      <c r="O33" s="3"/>
      <c r="P33" s="3"/>
      <c r="Q33" s="110" t="e">
        <f>ROUND((SUM(Q25:Q31)),0)</f>
        <v>#REF!</v>
      </c>
    </row>
    <row r="34" spans="1:17" ht="19.899999999999999" customHeight="1" thickTop="1" x14ac:dyDescent="0.2">
      <c r="I34" s="89"/>
    </row>
    <row r="35" spans="1:17" ht="24.95" customHeight="1" x14ac:dyDescent="0.2">
      <c r="I35" s="89"/>
    </row>
    <row r="36" spans="1:17" x14ac:dyDescent="0.2">
      <c r="I36" s="89"/>
    </row>
    <row r="37" spans="1:17" ht="19.899999999999999" customHeight="1" x14ac:dyDescent="0.2">
      <c r="I37" s="89"/>
    </row>
    <row r="38" spans="1:17" x14ac:dyDescent="0.2">
      <c r="I38" s="89"/>
    </row>
    <row r="39" spans="1:17" x14ac:dyDescent="0.2">
      <c r="I39" s="89"/>
    </row>
    <row r="40" spans="1:17" x14ac:dyDescent="0.2">
      <c r="I40" s="89"/>
    </row>
    <row r="41" spans="1:17" x14ac:dyDescent="0.2">
      <c r="I41" s="99"/>
    </row>
    <row r="42" spans="1:17" x14ac:dyDescent="0.2">
      <c r="I42" s="99"/>
    </row>
    <row r="43" spans="1:17" x14ac:dyDescent="0.2">
      <c r="A43" s="3"/>
      <c r="B43" s="3"/>
      <c r="C43" s="9"/>
      <c r="D43" s="3"/>
      <c r="E43" s="3"/>
      <c r="F43" s="3"/>
      <c r="G43" s="3"/>
      <c r="H43" s="3"/>
      <c r="I43" s="100"/>
      <c r="J43" s="3"/>
      <c r="K43" s="3"/>
      <c r="L43" s="3"/>
      <c r="M43" s="3"/>
      <c r="N43" s="3"/>
      <c r="O43" s="3"/>
      <c r="P43" s="3"/>
      <c r="Q43" s="3"/>
    </row>
    <row r="44" spans="1:17" x14ac:dyDescent="0.2">
      <c r="A44" s="3"/>
      <c r="B44" s="3"/>
      <c r="C44" s="9"/>
      <c r="D44" s="3"/>
      <c r="E44" s="3"/>
      <c r="F44" s="3"/>
      <c r="G44" s="3"/>
      <c r="H44" s="3"/>
      <c r="I44" s="100"/>
      <c r="J44" s="3"/>
      <c r="K44" s="3"/>
      <c r="L44" s="3"/>
      <c r="M44" s="3"/>
      <c r="N44" s="3"/>
      <c r="O44" s="3"/>
      <c r="P44" s="3"/>
      <c r="Q44" s="3"/>
    </row>
    <row r="45" spans="1:17" x14ac:dyDescent="0.2">
      <c r="A45" s="3"/>
      <c r="B45" s="3"/>
      <c r="C45" s="9"/>
      <c r="D45" s="3"/>
      <c r="E45" s="3"/>
      <c r="F45" s="3"/>
      <c r="G45" s="3"/>
      <c r="H45" s="3"/>
      <c r="I45" s="100"/>
      <c r="J45" s="3"/>
      <c r="K45" s="3"/>
      <c r="L45" s="3"/>
      <c r="M45" s="3"/>
      <c r="N45" s="3"/>
      <c r="O45" s="3"/>
      <c r="P45" s="3"/>
      <c r="Q45" s="3"/>
    </row>
    <row r="46" spans="1:17" x14ac:dyDescent="0.2">
      <c r="A46" s="3"/>
      <c r="B46" s="3"/>
      <c r="C46" s="9"/>
      <c r="D46" s="3"/>
      <c r="E46" s="3"/>
      <c r="F46" s="3"/>
      <c r="G46" s="3"/>
      <c r="H46" s="3"/>
      <c r="I46" s="100"/>
      <c r="J46" s="3"/>
      <c r="K46" s="3"/>
      <c r="L46" s="3"/>
      <c r="M46" s="3"/>
      <c r="N46" s="3"/>
      <c r="O46" s="3"/>
      <c r="P46" s="3"/>
      <c r="Q46" s="3"/>
    </row>
    <row r="47" spans="1:17" x14ac:dyDescent="0.2">
      <c r="A47" s="3"/>
      <c r="B47" s="3"/>
      <c r="C47" s="9"/>
      <c r="D47" s="3"/>
      <c r="E47" s="3"/>
      <c r="F47" s="3"/>
      <c r="G47" s="3"/>
      <c r="H47" s="3"/>
      <c r="I47" s="100"/>
      <c r="J47" s="3"/>
      <c r="K47" s="3"/>
      <c r="L47" s="3"/>
      <c r="M47" s="3"/>
      <c r="N47" s="3"/>
      <c r="O47" s="3"/>
      <c r="P47" s="3"/>
      <c r="Q47" s="3"/>
    </row>
    <row r="48" spans="1:17" x14ac:dyDescent="0.2">
      <c r="A48" s="3"/>
      <c r="B48" s="3"/>
      <c r="C48" s="9"/>
      <c r="D48" s="3"/>
      <c r="E48" s="3"/>
      <c r="F48" s="3"/>
      <c r="G48" s="3"/>
      <c r="H48" s="3"/>
      <c r="I48" s="100"/>
      <c r="J48" s="3"/>
      <c r="K48" s="3"/>
      <c r="L48" s="3"/>
      <c r="M48" s="3"/>
      <c r="N48" s="3"/>
      <c r="O48" s="3"/>
      <c r="P48" s="3"/>
      <c r="Q48" s="3"/>
    </row>
    <row r="49" spans="1:17" x14ac:dyDescent="0.2">
      <c r="A49" s="3"/>
      <c r="B49" s="3"/>
      <c r="C49" s="9"/>
      <c r="D49" s="3"/>
      <c r="E49" s="3"/>
      <c r="F49" s="3"/>
      <c r="G49" s="3"/>
      <c r="H49" s="3"/>
      <c r="I49" s="100"/>
      <c r="J49" s="3"/>
      <c r="K49" s="3"/>
      <c r="L49" s="3"/>
      <c r="M49" s="3"/>
      <c r="N49" s="3"/>
      <c r="O49" s="3"/>
      <c r="P49" s="3"/>
      <c r="Q49" s="3"/>
    </row>
    <row r="50" spans="1:17" x14ac:dyDescent="0.2">
      <c r="A50" s="3"/>
      <c r="B50" s="3"/>
      <c r="C50" s="9"/>
      <c r="D50" s="3"/>
      <c r="E50" s="3"/>
      <c r="F50" s="3"/>
      <c r="G50" s="3"/>
      <c r="H50" s="3"/>
      <c r="I50" s="6"/>
      <c r="J50" s="3"/>
      <c r="K50" s="3"/>
      <c r="L50" s="3"/>
      <c r="M50" s="3"/>
      <c r="N50" s="3"/>
      <c r="O50" s="3"/>
      <c r="P50" s="3"/>
      <c r="Q50" s="3"/>
    </row>
    <row r="51" spans="1:17" ht="25.5" customHeight="1" x14ac:dyDescent="0.2">
      <c r="A51" s="115" t="s">
        <v>49</v>
      </c>
      <c r="B51" s="117"/>
      <c r="C51" s="117"/>
      <c r="D51" s="117"/>
      <c r="E51" s="117"/>
      <c r="F51" s="117"/>
      <c r="G51" s="117"/>
      <c r="H51" s="117"/>
      <c r="I51" s="117"/>
      <c r="J51" s="117"/>
      <c r="K51" s="117"/>
      <c r="L51" s="117"/>
      <c r="M51" s="117"/>
      <c r="N51" s="117"/>
      <c r="O51" s="117"/>
      <c r="P51" s="117"/>
      <c r="Q51" s="117"/>
    </row>
    <row r="52" spans="1:17" x14ac:dyDescent="0.2">
      <c r="A52" s="3"/>
      <c r="B52" s="3"/>
      <c r="C52" s="9"/>
      <c r="D52" s="3"/>
      <c r="E52" s="3"/>
      <c r="F52" s="3"/>
      <c r="G52" s="3"/>
      <c r="H52" s="3"/>
      <c r="I52" s="6"/>
      <c r="J52" s="3"/>
      <c r="K52" s="3"/>
      <c r="L52" s="3"/>
      <c r="M52" s="3"/>
      <c r="N52" s="3"/>
      <c r="O52" s="3"/>
      <c r="P52" s="3"/>
      <c r="Q52" s="3"/>
    </row>
    <row r="53" spans="1:17" x14ac:dyDescent="0.2">
      <c r="A53" s="3"/>
      <c r="B53" s="3"/>
      <c r="C53" s="9"/>
      <c r="D53" s="3"/>
      <c r="E53" s="3"/>
      <c r="F53" s="3"/>
      <c r="G53" s="3"/>
      <c r="H53" s="3"/>
      <c r="I53" s="6"/>
      <c r="J53" s="3"/>
      <c r="K53" s="3"/>
      <c r="L53" s="3"/>
      <c r="M53" s="3"/>
      <c r="N53" s="3"/>
      <c r="O53" s="3"/>
      <c r="P53" s="3"/>
      <c r="Q53" s="3"/>
    </row>
    <row r="54" spans="1:17" x14ac:dyDescent="0.2">
      <c r="A54" s="18" t="str">
        <f>'State Aid Summary'!A17</f>
        <v>OSF</v>
      </c>
      <c r="B54" s="3"/>
      <c r="C54" s="9"/>
      <c r="D54" s="3"/>
      <c r="E54" s="3"/>
      <c r="F54" s="3"/>
      <c r="G54" s="3"/>
      <c r="H54" s="3"/>
      <c r="I54" s="6"/>
      <c r="J54" s="3"/>
      <c r="K54" s="3"/>
      <c r="L54" s="3"/>
      <c r="M54" s="3"/>
      <c r="N54" s="3"/>
      <c r="O54" s="3"/>
      <c r="P54" s="3"/>
      <c r="Q54" s="3"/>
    </row>
    <row r="55" spans="1:17" x14ac:dyDescent="0.2">
      <c r="A55" s="34">
        <f>'State Aid Summary'!A18</f>
        <v>45768</v>
      </c>
      <c r="B55" s="18"/>
      <c r="C55" s="9"/>
      <c r="D55" s="3"/>
      <c r="E55" s="3"/>
      <c r="F55" s="3"/>
      <c r="G55" s="3"/>
      <c r="H55" s="3"/>
      <c r="I55" s="6"/>
      <c r="J55" s="3"/>
      <c r="K55" s="3"/>
      <c r="L55" s="3"/>
      <c r="M55" s="3"/>
      <c r="N55" s="3"/>
      <c r="O55" s="3"/>
      <c r="P55" s="3"/>
      <c r="Q55" s="3"/>
    </row>
    <row r="56" spans="1:17" x14ac:dyDescent="0.2">
      <c r="A56" s="34" t="str">
        <f>'State Aid Summary'!A19</f>
        <v>MCVC26 Comps</v>
      </c>
      <c r="B56" s="35"/>
      <c r="C56" s="9"/>
      <c r="D56" s="3"/>
      <c r="E56" s="3"/>
      <c r="F56" s="3"/>
      <c r="G56" s="3"/>
      <c r="H56" s="3"/>
      <c r="I56" s="6"/>
      <c r="J56" s="3"/>
      <c r="K56" s="3"/>
      <c r="L56" s="3"/>
      <c r="M56" s="3"/>
      <c r="N56" s="3"/>
      <c r="O56" s="3"/>
      <c r="P56" s="3"/>
      <c r="Q56" s="3"/>
    </row>
  </sheetData>
  <mergeCells count="1">
    <mergeCell ref="A51:Q51"/>
  </mergeCells>
  <phoneticPr fontId="0" type="noConversion"/>
  <pageMargins left="0.8" right="0.5" top="0.25" bottom="0.25" header="0.5" footer="0.5"/>
  <pageSetup scale="62" orientation="portrait" r:id="rId1"/>
  <headerFooter alignWithMargins="0">
    <oddFooter>&amp;C&amp;11- &amp;P -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96367A-E43F-4C09-BF13-949B3D8388C4}">
  <sheetPr transitionEvaluation="1">
    <pageSetUpPr fitToPage="1"/>
  </sheetPr>
  <dimension ref="A1:U58"/>
  <sheetViews>
    <sheetView defaultGridColor="0" view="pageBreakPreview" colorId="22" zoomScale="75" zoomScaleNormal="87" workbookViewId="0">
      <selection activeCell="P35" sqref="P35"/>
    </sheetView>
  </sheetViews>
  <sheetFormatPr defaultColWidth="9.77734375" defaultRowHeight="12.75" x14ac:dyDescent="0.2"/>
  <cols>
    <col min="1" max="1" width="8.77734375" style="4" customWidth="1"/>
    <col min="2" max="2" width="18.77734375" style="4" customWidth="1"/>
    <col min="3" max="3" width="4.77734375" style="23" customWidth="1"/>
    <col min="4" max="4" width="6.109375" style="4" customWidth="1"/>
    <col min="5" max="8" width="6.77734375" style="4" customWidth="1"/>
    <col min="9" max="9" width="9.6640625" style="8" customWidth="1"/>
    <col min="10" max="10" width="2.77734375" style="4" customWidth="1"/>
    <col min="11" max="11" width="8.77734375" style="4" customWidth="1"/>
    <col min="12" max="12" width="2.77734375" style="4" customWidth="1"/>
    <col min="13" max="13" width="8.77734375" style="4" customWidth="1"/>
    <col min="14" max="14" width="2.77734375" style="4" customWidth="1"/>
    <col min="15" max="15" width="8.77734375" style="4" customWidth="1"/>
    <col min="16" max="16" width="2.77734375" style="4" customWidth="1"/>
    <col min="17" max="17" width="10.77734375" style="4" customWidth="1"/>
    <col min="18" max="18" width="2.77734375" style="4" customWidth="1"/>
    <col min="19" max="19" width="9.77734375" style="4"/>
    <col min="20" max="20" width="16.77734375" style="4" customWidth="1"/>
    <col min="21" max="21" width="9.77734375" style="4"/>
    <col min="22" max="22" width="10.77734375" style="4" customWidth="1"/>
    <col min="23" max="27" width="9.77734375" style="4"/>
    <col min="28" max="28" width="4.77734375" style="4" customWidth="1"/>
    <col min="29" max="33" width="9.77734375" style="4"/>
    <col min="34" max="34" width="6.77734375" style="4" customWidth="1"/>
    <col min="35" max="37" width="4.77734375" style="4" customWidth="1"/>
    <col min="38" max="16384" width="9.77734375" style="4"/>
  </cols>
  <sheetData>
    <row r="1" spans="1:20" x14ac:dyDescent="0.2">
      <c r="A1" s="1" t="s">
        <v>48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20" x14ac:dyDescent="0.2">
      <c r="A2" s="1" t="str">
        <f>'State Aid Summary'!A2</f>
        <v>Public School Support Program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20" x14ac:dyDescent="0.2">
      <c r="A3" s="1" t="str">
        <f>'State Aid Summary'!A3</f>
        <v>Final Computations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20" x14ac:dyDescent="0.2">
      <c r="A4" s="1" t="str">
        <f>'State Aid Summary'!A4</f>
        <v>For the 2025-26 year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5" spans="1:20" ht="24.95" customHeight="1" x14ac:dyDescent="0.2">
      <c r="A5" s="3"/>
      <c r="B5" s="3"/>
      <c r="C5" s="9"/>
      <c r="D5" s="3"/>
      <c r="E5" s="3"/>
      <c r="F5" s="3"/>
      <c r="G5" s="3"/>
      <c r="H5" s="3"/>
      <c r="I5" s="6"/>
      <c r="J5" s="3"/>
      <c r="K5" s="3"/>
      <c r="L5" s="3"/>
      <c r="M5" s="3"/>
      <c r="N5" s="3"/>
      <c r="O5" s="9" t="s">
        <v>67</v>
      </c>
      <c r="P5" s="3"/>
      <c r="Q5" s="3"/>
    </row>
    <row r="6" spans="1:20" ht="12.95" customHeight="1" x14ac:dyDescent="0.2">
      <c r="A6" s="63" t="s">
        <v>55</v>
      </c>
      <c r="C6" s="9"/>
      <c r="D6" s="3"/>
      <c r="E6" s="3"/>
      <c r="F6" s="3"/>
      <c r="G6" s="3"/>
      <c r="H6" s="3"/>
      <c r="I6" s="6"/>
      <c r="J6" s="3"/>
      <c r="L6" s="3"/>
      <c r="M6" s="81"/>
      <c r="N6" s="3"/>
      <c r="O6" s="9" t="s">
        <v>68</v>
      </c>
      <c r="P6" s="3"/>
      <c r="Q6" s="81"/>
      <c r="T6" s="9" t="s">
        <v>29</v>
      </c>
    </row>
    <row r="7" spans="1:20" ht="12" customHeight="1" x14ac:dyDescent="0.2">
      <c r="A7" s="3"/>
      <c r="B7" s="3"/>
      <c r="C7" s="9"/>
      <c r="D7" s="3"/>
      <c r="E7" s="3"/>
      <c r="F7" s="3"/>
      <c r="G7" s="3"/>
      <c r="H7" s="3"/>
      <c r="I7" s="9" t="s">
        <v>21</v>
      </c>
      <c r="J7" s="3"/>
      <c r="K7" s="81" t="s">
        <v>20</v>
      </c>
      <c r="L7" s="3"/>
      <c r="M7" s="81" t="s">
        <v>20</v>
      </c>
      <c r="N7" s="3"/>
      <c r="O7" s="9" t="s">
        <v>69</v>
      </c>
      <c r="P7" s="3"/>
      <c r="Q7" s="81"/>
      <c r="T7" s="9" t="s">
        <v>30</v>
      </c>
    </row>
    <row r="8" spans="1:20" ht="12" customHeight="1" x14ac:dyDescent="0.2">
      <c r="A8" s="10"/>
      <c r="B8" s="3"/>
      <c r="C8" s="9"/>
      <c r="D8" s="10"/>
      <c r="E8" s="3"/>
      <c r="F8" s="3"/>
      <c r="G8" s="3"/>
      <c r="H8" s="3"/>
      <c r="I8" s="81" t="s">
        <v>64</v>
      </c>
      <c r="J8" s="12"/>
      <c r="K8" s="81" t="s">
        <v>31</v>
      </c>
      <c r="L8" s="3"/>
      <c r="M8" s="81" t="s">
        <v>22</v>
      </c>
      <c r="N8" s="3"/>
      <c r="O8" s="9" t="s">
        <v>32</v>
      </c>
      <c r="P8" s="3"/>
      <c r="Q8" s="81" t="s">
        <v>4</v>
      </c>
      <c r="T8" s="9" t="s">
        <v>45</v>
      </c>
    </row>
    <row r="9" spans="1:20" ht="12" customHeight="1" thickBot="1" x14ac:dyDescent="0.25">
      <c r="A9" s="44"/>
      <c r="B9" s="45"/>
      <c r="C9" s="38"/>
      <c r="D9" s="44"/>
      <c r="E9" s="44"/>
      <c r="F9" s="44"/>
      <c r="G9" s="44"/>
      <c r="H9" s="44"/>
      <c r="I9" s="82" t="s">
        <v>63</v>
      </c>
      <c r="J9" s="91"/>
      <c r="K9" s="82" t="s">
        <v>19</v>
      </c>
      <c r="L9" s="48"/>
      <c r="M9" s="82" t="s">
        <v>34</v>
      </c>
      <c r="N9" s="48"/>
      <c r="O9" s="38" t="s">
        <v>35</v>
      </c>
      <c r="P9" s="48"/>
      <c r="Q9" s="82" t="s">
        <v>9</v>
      </c>
      <c r="R9" s="53"/>
      <c r="T9" s="9" t="s">
        <v>46</v>
      </c>
    </row>
    <row r="10" spans="1:20" x14ac:dyDescent="0.2">
      <c r="A10" s="17" t="s">
        <v>23</v>
      </c>
      <c r="B10" s="3" t="s">
        <v>61</v>
      </c>
      <c r="C10" s="9"/>
      <c r="D10" s="3"/>
      <c r="E10" s="3"/>
      <c r="F10" s="3"/>
      <c r="G10" s="3"/>
      <c r="H10" s="3"/>
      <c r="I10" s="101"/>
      <c r="J10" s="3"/>
      <c r="K10" s="97">
        <v>423031</v>
      </c>
      <c r="L10" s="97"/>
      <c r="M10" s="97">
        <f>38770</f>
        <v>38770</v>
      </c>
      <c r="N10" s="97"/>
      <c r="O10" s="97" t="e">
        <f>'State Aid Summary'!#REF!+'State Aid Summary'!#REF!</f>
        <v>#REF!</v>
      </c>
      <c r="P10" s="97"/>
      <c r="Q10" s="97" t="e">
        <f>SUM(K10:O10)</f>
        <v>#REF!</v>
      </c>
    </row>
    <row r="11" spans="1:20" ht="6" customHeight="1" x14ac:dyDescent="0.2">
      <c r="A11" s="3"/>
      <c r="B11" s="3"/>
      <c r="C11" s="9"/>
      <c r="D11" s="3"/>
      <c r="E11" s="3"/>
      <c r="F11" s="3"/>
      <c r="G11" s="3"/>
      <c r="H11" s="3"/>
      <c r="I11" s="102" t="s">
        <v>24</v>
      </c>
      <c r="J11" s="12"/>
      <c r="K11" s="20"/>
      <c r="L11" s="3"/>
      <c r="M11" s="20"/>
      <c r="N11" s="3"/>
      <c r="O11" s="20"/>
      <c r="P11" s="3"/>
      <c r="Q11" s="20" t="s">
        <v>27</v>
      </c>
      <c r="T11" s="43"/>
    </row>
    <row r="12" spans="1:20" ht="13.5" thickBot="1" x14ac:dyDescent="0.25">
      <c r="A12" s="3"/>
      <c r="B12" s="18" t="s">
        <v>37</v>
      </c>
      <c r="C12" s="9"/>
      <c r="D12" s="3"/>
      <c r="E12" s="3"/>
      <c r="F12" s="3"/>
      <c r="G12" s="3"/>
      <c r="H12" s="3"/>
      <c r="I12" s="101" t="e">
        <f>11+'State Aid Summary'!#REF!</f>
        <v>#REF!</v>
      </c>
      <c r="J12" s="3"/>
      <c r="K12" s="92">
        <f>SUM(K10:K10)</f>
        <v>423031</v>
      </c>
      <c r="L12" s="3"/>
      <c r="M12" s="92">
        <f>SUM(M10:M10)</f>
        <v>38770</v>
      </c>
      <c r="N12" s="3"/>
      <c r="O12" s="92" t="e">
        <f>SUM(O10:O10)</f>
        <v>#REF!</v>
      </c>
      <c r="P12" s="3"/>
      <c r="Q12" s="92" t="e">
        <f>SUM(Q10:Q10)</f>
        <v>#REF!</v>
      </c>
      <c r="T12" s="57"/>
    </row>
    <row r="13" spans="1:20" ht="13.5" thickTop="1" x14ac:dyDescent="0.2">
      <c r="A13" s="3"/>
      <c r="B13" s="18"/>
      <c r="C13" s="9"/>
      <c r="D13" s="3"/>
      <c r="E13" s="3"/>
      <c r="F13" s="3"/>
      <c r="G13" s="3"/>
      <c r="H13" s="3"/>
      <c r="I13" s="101"/>
      <c r="J13" s="3"/>
      <c r="K13" s="93"/>
      <c r="L13" s="3"/>
      <c r="M13" s="93"/>
      <c r="N13" s="3"/>
      <c r="O13" s="93"/>
      <c r="P13" s="3"/>
      <c r="Q13" s="93"/>
      <c r="T13" s="58"/>
    </row>
    <row r="14" spans="1:20" x14ac:dyDescent="0.2">
      <c r="A14" s="3"/>
      <c r="B14" s="18"/>
      <c r="C14" s="9"/>
      <c r="D14" s="3"/>
      <c r="E14" s="3"/>
      <c r="F14" s="3"/>
      <c r="G14" s="3"/>
      <c r="H14" s="3"/>
      <c r="I14" s="101"/>
      <c r="J14" s="3"/>
      <c r="K14" s="93"/>
      <c r="L14" s="3"/>
      <c r="M14" s="93"/>
      <c r="N14" s="3"/>
      <c r="O14" s="93"/>
      <c r="P14" s="3"/>
      <c r="Q14" s="93"/>
      <c r="T14" s="58"/>
    </row>
    <row r="15" spans="1:20" ht="19.899999999999999" customHeight="1" x14ac:dyDescent="0.2">
      <c r="A15" s="3"/>
      <c r="B15" s="3"/>
      <c r="C15" s="9"/>
      <c r="D15" s="3"/>
      <c r="E15" s="3"/>
      <c r="F15" s="3"/>
      <c r="G15" s="3"/>
      <c r="H15" s="3"/>
      <c r="I15" s="101"/>
      <c r="J15" s="3"/>
      <c r="K15" s="12" t="s">
        <v>25</v>
      </c>
      <c r="L15" s="3"/>
      <c r="M15" s="12" t="s">
        <v>26</v>
      </c>
      <c r="N15" s="3"/>
      <c r="O15" s="12" t="s">
        <v>27</v>
      </c>
      <c r="P15" s="3"/>
      <c r="Q15" s="12" t="s">
        <v>27</v>
      </c>
    </row>
    <row r="16" spans="1:20" ht="12.95" customHeight="1" x14ac:dyDescent="0.2">
      <c r="A16" s="7" t="s">
        <v>38</v>
      </c>
      <c r="B16" s="3"/>
      <c r="C16" s="9"/>
      <c r="D16" s="3"/>
      <c r="E16" s="3"/>
      <c r="F16" s="3"/>
      <c r="G16" s="3"/>
      <c r="H16" s="3"/>
      <c r="I16" s="101"/>
      <c r="J16" s="3"/>
      <c r="K16" s="81"/>
      <c r="L16" s="3"/>
      <c r="M16" s="81"/>
      <c r="N16" s="3"/>
      <c r="O16" s="23"/>
      <c r="P16" s="3"/>
    </row>
    <row r="17" spans="1:21" ht="12" customHeight="1" x14ac:dyDescent="0.2">
      <c r="C17" s="9"/>
      <c r="D17" s="3"/>
      <c r="E17" s="3"/>
      <c r="F17" s="3"/>
      <c r="G17" s="3"/>
      <c r="H17" s="3"/>
      <c r="I17" s="101"/>
      <c r="J17" s="3"/>
      <c r="L17" s="3"/>
      <c r="M17" s="81"/>
      <c r="N17" s="9"/>
      <c r="O17" s="9"/>
      <c r="P17" s="9"/>
      <c r="Q17" s="81"/>
      <c r="T17" s="9" t="s">
        <v>29</v>
      </c>
    </row>
    <row r="18" spans="1:21" ht="12" customHeight="1" x14ac:dyDescent="0.2">
      <c r="A18" s="3"/>
      <c r="B18" s="3"/>
      <c r="C18" s="9"/>
      <c r="D18" s="3"/>
      <c r="E18" s="3"/>
      <c r="F18" s="3"/>
      <c r="G18" s="3"/>
      <c r="H18" s="3"/>
      <c r="I18" s="103" t="s">
        <v>21</v>
      </c>
      <c r="J18" s="3"/>
      <c r="K18" s="81" t="s">
        <v>20</v>
      </c>
      <c r="L18" s="3"/>
      <c r="M18" s="81" t="s">
        <v>20</v>
      </c>
      <c r="N18" s="3"/>
      <c r="O18" s="9"/>
      <c r="P18" s="3"/>
      <c r="Q18" s="81"/>
      <c r="T18" s="9" t="s">
        <v>30</v>
      </c>
    </row>
    <row r="19" spans="1:21" ht="12" customHeight="1" x14ac:dyDescent="0.2">
      <c r="A19" s="10"/>
      <c r="B19" s="3"/>
      <c r="C19" s="10"/>
      <c r="D19" s="10"/>
      <c r="E19" s="10"/>
      <c r="F19" s="10"/>
      <c r="G19" s="10"/>
      <c r="H19" s="10"/>
      <c r="I19" s="104" t="s">
        <v>62</v>
      </c>
      <c r="J19" s="12"/>
      <c r="K19" s="81" t="s">
        <v>31</v>
      </c>
      <c r="L19" s="3"/>
      <c r="M19" s="81" t="s">
        <v>22</v>
      </c>
      <c r="N19" s="3"/>
      <c r="O19" s="9"/>
      <c r="P19" s="3"/>
      <c r="Q19" s="81" t="s">
        <v>4</v>
      </c>
      <c r="T19" s="9" t="s">
        <v>45</v>
      </c>
    </row>
    <row r="20" spans="1:21" ht="12" customHeight="1" x14ac:dyDescent="0.2">
      <c r="A20" s="13"/>
      <c r="B20" s="14"/>
      <c r="C20" s="13"/>
      <c r="D20" s="13"/>
      <c r="E20" s="13"/>
      <c r="F20" s="13"/>
      <c r="G20" s="13"/>
      <c r="H20" s="13"/>
      <c r="I20" s="105" t="s">
        <v>63</v>
      </c>
      <c r="J20" s="94"/>
      <c r="K20" s="95" t="s">
        <v>19</v>
      </c>
      <c r="L20" s="108"/>
      <c r="M20" s="95" t="s">
        <v>34</v>
      </c>
      <c r="N20" s="108"/>
      <c r="O20" s="9"/>
      <c r="P20" s="108"/>
      <c r="Q20" s="95" t="s">
        <v>9</v>
      </c>
      <c r="T20" s="9" t="s">
        <v>46</v>
      </c>
    </row>
    <row r="21" spans="1:21" ht="12" customHeight="1" x14ac:dyDescent="0.2">
      <c r="A21" s="10"/>
      <c r="B21" s="18" t="s">
        <v>61</v>
      </c>
      <c r="C21" s="10"/>
      <c r="D21" s="10"/>
      <c r="E21" s="10"/>
      <c r="F21" s="10"/>
      <c r="G21" s="10"/>
      <c r="H21" s="10"/>
      <c r="I21" s="104"/>
      <c r="J21" s="12"/>
      <c r="K21" s="12">
        <v>70291</v>
      </c>
      <c r="L21" s="3"/>
      <c r="M21" s="12">
        <v>5412</v>
      </c>
      <c r="N21" s="3"/>
      <c r="O21" s="3"/>
      <c r="P21" s="3"/>
      <c r="Q21" s="12">
        <f>SUM(K21:O21)</f>
        <v>75703</v>
      </c>
      <c r="T21" s="9"/>
    </row>
    <row r="22" spans="1:21" ht="6" customHeight="1" x14ac:dyDescent="0.2">
      <c r="A22" s="3"/>
      <c r="B22" s="3"/>
      <c r="C22" s="9"/>
      <c r="D22" s="3"/>
      <c r="E22" s="3"/>
      <c r="F22" s="3"/>
      <c r="G22" s="3"/>
      <c r="H22" s="3"/>
      <c r="I22" s="101"/>
      <c r="J22" s="3"/>
      <c r="K22" s="20"/>
      <c r="L22" s="3"/>
      <c r="M22" s="20"/>
      <c r="N22" s="3"/>
      <c r="O22" s="12"/>
      <c r="P22" s="3"/>
      <c r="Q22" s="20" t="s">
        <v>27</v>
      </c>
      <c r="T22" s="20"/>
    </row>
    <row r="23" spans="1:21" x14ac:dyDescent="0.2">
      <c r="A23" s="3"/>
      <c r="B23" s="18" t="s">
        <v>39</v>
      </c>
      <c r="C23" s="9"/>
      <c r="D23" s="3"/>
      <c r="E23" s="3"/>
      <c r="F23" s="3"/>
      <c r="G23" s="3"/>
      <c r="H23" s="3"/>
      <c r="I23" s="101">
        <v>3.3</v>
      </c>
      <c r="J23" s="3"/>
      <c r="K23" s="92">
        <f>SUM(K21:K21)</f>
        <v>70291</v>
      </c>
      <c r="L23" s="26"/>
      <c r="M23" s="92">
        <f>SUM(M21:M21)</f>
        <v>5412</v>
      </c>
      <c r="N23" s="26"/>
      <c r="O23" s="93"/>
      <c r="P23" s="26"/>
      <c r="Q23" s="92">
        <f>SUM(Q21:Q21)</f>
        <v>75703</v>
      </c>
      <c r="T23" s="58"/>
    </row>
    <row r="24" spans="1:21" ht="19.899999999999999" customHeight="1" x14ac:dyDescent="0.2">
      <c r="A24" s="3"/>
      <c r="B24" s="3"/>
      <c r="C24" s="9"/>
      <c r="D24" s="3"/>
      <c r="E24" s="3"/>
      <c r="F24" s="3"/>
      <c r="G24" s="3"/>
      <c r="H24" s="3"/>
      <c r="I24" s="101"/>
      <c r="J24" s="3"/>
      <c r="K24" s="12" t="s">
        <v>25</v>
      </c>
      <c r="L24" s="3"/>
      <c r="M24" s="12" t="s">
        <v>26</v>
      </c>
      <c r="N24" s="3"/>
      <c r="O24" s="12"/>
      <c r="P24" s="3"/>
      <c r="Q24" s="12" t="s">
        <v>27</v>
      </c>
      <c r="T24" s="20"/>
    </row>
    <row r="25" spans="1:21" x14ac:dyDescent="0.2">
      <c r="A25" s="63" t="s">
        <v>56</v>
      </c>
      <c r="B25" s="18"/>
      <c r="C25" s="9"/>
      <c r="D25" s="3"/>
      <c r="E25" s="3"/>
      <c r="F25" s="3"/>
      <c r="G25" s="3"/>
      <c r="H25" s="3"/>
      <c r="I25" s="101"/>
      <c r="J25" s="3"/>
      <c r="K25" s="93"/>
      <c r="L25" s="26"/>
      <c r="M25" s="93"/>
      <c r="N25" s="26"/>
      <c r="O25" s="93"/>
      <c r="P25" s="26"/>
      <c r="Q25" s="93" t="e">
        <f>Q23+Q12</f>
        <v>#REF!</v>
      </c>
      <c r="T25" s="56"/>
      <c r="U25" s="3" t="s">
        <v>60</v>
      </c>
    </row>
    <row r="26" spans="1:21" x14ac:dyDescent="0.2">
      <c r="A26" s="3"/>
      <c r="B26" s="3"/>
      <c r="C26" s="9"/>
      <c r="D26" s="3"/>
      <c r="E26" s="3"/>
      <c r="F26" s="3"/>
      <c r="G26" s="3"/>
      <c r="H26" s="3"/>
      <c r="I26" s="101"/>
      <c r="J26" s="3"/>
      <c r="K26" s="12" t="s">
        <v>25</v>
      </c>
      <c r="L26" s="3"/>
      <c r="M26" s="12" t="s">
        <v>26</v>
      </c>
      <c r="N26" s="3"/>
      <c r="O26" s="12" t="s">
        <v>27</v>
      </c>
      <c r="P26" s="3"/>
      <c r="Q26" s="12" t="s">
        <v>27</v>
      </c>
    </row>
    <row r="27" spans="1:21" x14ac:dyDescent="0.2">
      <c r="A27" s="27" t="s">
        <v>79</v>
      </c>
      <c r="B27" s="3"/>
      <c r="C27" s="9"/>
      <c r="D27" s="28"/>
      <c r="E27" s="3"/>
      <c r="F27" s="3"/>
      <c r="G27" s="3"/>
      <c r="H27" s="3"/>
      <c r="I27" s="101"/>
      <c r="J27" s="3"/>
      <c r="K27" s="3"/>
      <c r="L27" s="3"/>
      <c r="M27" s="3"/>
      <c r="N27" s="3"/>
      <c r="O27" s="3"/>
      <c r="P27" s="3"/>
      <c r="Q27" s="29" t="e">
        <f>ROUND(Q25*'J. Rumsey'!R29,0)</f>
        <v>#REF!</v>
      </c>
    </row>
    <row r="28" spans="1:21" x14ac:dyDescent="0.2">
      <c r="A28" s="31"/>
      <c r="C28" s="9"/>
      <c r="D28" s="3"/>
      <c r="E28" s="3"/>
      <c r="F28" s="3"/>
      <c r="G28" s="3"/>
      <c r="H28" s="3"/>
      <c r="I28" s="101"/>
      <c r="J28" s="3"/>
      <c r="K28" s="3"/>
      <c r="L28" s="3"/>
      <c r="M28" s="3"/>
      <c r="N28" s="3"/>
      <c r="O28" s="3"/>
      <c r="P28" s="3"/>
      <c r="Q28" s="3"/>
    </row>
    <row r="29" spans="1:21" x14ac:dyDescent="0.2">
      <c r="A29" s="27" t="s">
        <v>40</v>
      </c>
      <c r="C29" s="9"/>
      <c r="D29" s="3"/>
      <c r="E29" s="3"/>
      <c r="F29" s="3"/>
      <c r="G29" s="3"/>
      <c r="H29" s="3"/>
      <c r="I29" s="101"/>
      <c r="J29" s="3"/>
      <c r="K29" s="3"/>
      <c r="L29" s="3"/>
      <c r="M29" s="3"/>
      <c r="N29" s="3"/>
      <c r="O29" s="3"/>
      <c r="P29" s="3"/>
      <c r="Q29" s="3"/>
    </row>
    <row r="30" spans="1:21" x14ac:dyDescent="0.2">
      <c r="A30" s="18"/>
      <c r="B30" s="77" t="s">
        <v>59</v>
      </c>
      <c r="C30" s="59"/>
      <c r="D30" s="33"/>
      <c r="E30" s="3"/>
      <c r="F30" s="3"/>
      <c r="G30" s="3"/>
      <c r="H30" s="3"/>
      <c r="I30" s="101"/>
      <c r="J30" s="3"/>
      <c r="K30" s="3"/>
      <c r="L30" s="3"/>
      <c r="M30" s="3"/>
      <c r="N30" s="3"/>
      <c r="O30" s="3"/>
      <c r="P30" s="3"/>
      <c r="Q30" s="29" t="e">
        <f>ROUND(Q25*0.125,0)</f>
        <v>#REF!</v>
      </c>
    </row>
    <row r="31" spans="1:21" x14ac:dyDescent="0.2">
      <c r="A31" s="18"/>
      <c r="B31" s="3" t="s">
        <v>58</v>
      </c>
      <c r="D31" s="33"/>
      <c r="E31" s="3"/>
      <c r="F31" s="3"/>
      <c r="G31" s="3"/>
      <c r="H31" s="3"/>
      <c r="I31" s="101"/>
      <c r="J31" s="3"/>
      <c r="K31" s="3"/>
      <c r="L31" s="3"/>
      <c r="M31" s="3"/>
      <c r="N31" s="3"/>
      <c r="O31" s="3"/>
      <c r="P31" s="3"/>
      <c r="Q31" s="109" t="e">
        <f>S31*200</f>
        <v>#REF!</v>
      </c>
      <c r="S31" s="4" t="e">
        <f>'State Aid Summary'!#REF!+'State Aid Summary'!#REF!</f>
        <v>#REF!</v>
      </c>
    </row>
    <row r="32" spans="1:21" x14ac:dyDescent="0.2">
      <c r="A32" s="3"/>
      <c r="B32" s="3"/>
      <c r="C32" s="9"/>
      <c r="D32" s="3"/>
      <c r="E32" s="3"/>
      <c r="F32" s="3"/>
      <c r="G32" s="3"/>
      <c r="H32" s="3"/>
      <c r="I32" s="101"/>
      <c r="J32" s="3"/>
      <c r="K32" s="3"/>
      <c r="L32" s="3"/>
      <c r="M32" s="3"/>
      <c r="N32" s="3"/>
      <c r="O32" s="3"/>
      <c r="P32" s="3"/>
      <c r="Q32" s="3"/>
    </row>
    <row r="33" spans="1:17" ht="13.5" thickBot="1" x14ac:dyDescent="0.25">
      <c r="A33" s="27" t="s">
        <v>41</v>
      </c>
      <c r="B33" s="3"/>
      <c r="C33" s="9"/>
      <c r="D33" s="3"/>
      <c r="E33" s="3"/>
      <c r="F33" s="3"/>
      <c r="G33" s="3"/>
      <c r="H33" s="3"/>
      <c r="I33" s="101"/>
      <c r="J33" s="3"/>
      <c r="K33" s="3"/>
      <c r="L33" s="3"/>
      <c r="M33" s="3"/>
      <c r="N33" s="3"/>
      <c r="O33" s="3"/>
      <c r="P33" s="3"/>
      <c r="Q33" s="110" t="e">
        <f>ROUND((SUM(Q25:Q31)),0)</f>
        <v>#REF!</v>
      </c>
    </row>
    <row r="34" spans="1:17" ht="19.899999999999999" customHeight="1" thickTop="1" x14ac:dyDescent="0.2">
      <c r="I34" s="106"/>
    </row>
    <row r="35" spans="1:17" ht="19.899999999999999" customHeight="1" x14ac:dyDescent="0.2">
      <c r="I35" s="106"/>
    </row>
    <row r="36" spans="1:17" x14ac:dyDescent="0.2">
      <c r="I36" s="106"/>
    </row>
    <row r="37" spans="1:17" ht="19.899999999999999" customHeight="1" x14ac:dyDescent="0.2">
      <c r="I37" s="106"/>
    </row>
    <row r="38" spans="1:17" x14ac:dyDescent="0.2">
      <c r="I38" s="106"/>
    </row>
    <row r="39" spans="1:17" x14ac:dyDescent="0.2">
      <c r="I39" s="106"/>
    </row>
    <row r="40" spans="1:17" x14ac:dyDescent="0.2">
      <c r="I40" s="106"/>
    </row>
    <row r="41" spans="1:17" x14ac:dyDescent="0.2">
      <c r="I41" s="106"/>
    </row>
    <row r="42" spans="1:17" x14ac:dyDescent="0.2">
      <c r="A42" s="3"/>
      <c r="B42" s="3"/>
      <c r="C42" s="9"/>
      <c r="D42" s="3"/>
      <c r="E42" s="3"/>
      <c r="F42" s="3"/>
      <c r="G42" s="3"/>
      <c r="H42" s="3"/>
      <c r="I42" s="101"/>
      <c r="J42" s="3"/>
      <c r="K42" s="3"/>
      <c r="L42" s="3"/>
      <c r="M42" s="3"/>
      <c r="N42" s="3"/>
      <c r="O42" s="3"/>
      <c r="P42" s="3"/>
      <c r="Q42" s="3"/>
    </row>
    <row r="43" spans="1:17" x14ac:dyDescent="0.2">
      <c r="A43" s="3"/>
      <c r="B43" s="3"/>
      <c r="C43" s="9"/>
      <c r="D43" s="3"/>
      <c r="E43" s="3"/>
      <c r="F43" s="3"/>
      <c r="G43" s="3"/>
      <c r="H43" s="3"/>
      <c r="I43" s="101"/>
      <c r="J43" s="3"/>
      <c r="K43" s="3"/>
      <c r="L43" s="3"/>
      <c r="M43" s="3"/>
      <c r="N43" s="3"/>
      <c r="O43" s="3"/>
      <c r="P43" s="3"/>
      <c r="Q43" s="3"/>
    </row>
    <row r="44" spans="1:17" x14ac:dyDescent="0.2">
      <c r="A44" s="3"/>
      <c r="B44" s="3"/>
      <c r="C44" s="9"/>
      <c r="D44" s="3"/>
      <c r="E44" s="3"/>
      <c r="F44" s="3"/>
      <c r="G44" s="3"/>
      <c r="H44" s="3"/>
      <c r="I44" s="101"/>
      <c r="J44" s="3"/>
      <c r="K44" s="3"/>
      <c r="L44" s="3"/>
      <c r="M44" s="3"/>
      <c r="N44" s="3"/>
      <c r="O44" s="3"/>
      <c r="P44" s="3"/>
      <c r="Q44" s="3"/>
    </row>
    <row r="45" spans="1:17" x14ac:dyDescent="0.2">
      <c r="A45" s="3"/>
      <c r="B45" s="3"/>
      <c r="C45" s="9"/>
      <c r="D45" s="3"/>
      <c r="E45" s="3"/>
      <c r="F45" s="3"/>
      <c r="G45" s="3"/>
      <c r="H45" s="3"/>
      <c r="I45" s="101"/>
      <c r="J45" s="3"/>
      <c r="K45" s="3"/>
      <c r="L45" s="3"/>
      <c r="M45" s="3"/>
      <c r="N45" s="3"/>
      <c r="O45" s="3"/>
      <c r="P45" s="3"/>
      <c r="Q45" s="3"/>
    </row>
    <row r="46" spans="1:17" x14ac:dyDescent="0.2">
      <c r="A46" s="3"/>
      <c r="B46" s="3"/>
      <c r="C46" s="9"/>
      <c r="D46" s="3"/>
      <c r="E46" s="3"/>
      <c r="F46" s="3"/>
      <c r="G46" s="3"/>
      <c r="H46" s="3"/>
      <c r="I46" s="101"/>
      <c r="J46" s="3"/>
      <c r="K46" s="3"/>
      <c r="L46" s="3"/>
      <c r="M46" s="3"/>
      <c r="N46" s="3"/>
      <c r="O46" s="3"/>
      <c r="P46" s="3"/>
      <c r="Q46" s="3"/>
    </row>
    <row r="47" spans="1:17" x14ac:dyDescent="0.2">
      <c r="A47" s="3"/>
      <c r="B47" s="3"/>
      <c r="C47" s="9"/>
      <c r="D47" s="3"/>
      <c r="E47" s="3"/>
      <c r="F47" s="3"/>
      <c r="G47" s="3"/>
      <c r="H47" s="3"/>
      <c r="I47" s="6"/>
      <c r="J47" s="3"/>
      <c r="K47" s="3"/>
      <c r="L47" s="3"/>
      <c r="M47" s="3"/>
      <c r="N47" s="3"/>
      <c r="O47" s="3"/>
      <c r="P47" s="3"/>
      <c r="Q47" s="3"/>
    </row>
    <row r="48" spans="1:17" x14ac:dyDescent="0.2">
      <c r="A48" s="3"/>
      <c r="B48" s="3"/>
      <c r="C48" s="9"/>
      <c r="D48" s="3"/>
      <c r="E48" s="3"/>
      <c r="F48" s="3"/>
      <c r="G48" s="3"/>
      <c r="H48" s="3"/>
      <c r="I48" s="6"/>
      <c r="J48" s="3"/>
      <c r="K48" s="3"/>
      <c r="L48" s="3"/>
      <c r="M48" s="3"/>
      <c r="N48" s="3"/>
      <c r="O48" s="3"/>
      <c r="P48" s="3"/>
      <c r="Q48" s="3"/>
    </row>
    <row r="49" spans="1:17" x14ac:dyDescent="0.2">
      <c r="A49" s="3"/>
      <c r="B49" s="3"/>
      <c r="C49" s="9"/>
      <c r="D49" s="3"/>
      <c r="E49" s="3"/>
      <c r="F49" s="3"/>
      <c r="G49" s="3"/>
      <c r="H49" s="3"/>
      <c r="I49" s="6"/>
      <c r="J49" s="3"/>
      <c r="K49" s="3"/>
      <c r="L49" s="3"/>
      <c r="M49" s="3"/>
      <c r="N49" s="3"/>
      <c r="O49" s="3"/>
      <c r="P49" s="3"/>
      <c r="Q49" s="3"/>
    </row>
    <row r="50" spans="1:17" x14ac:dyDescent="0.2">
      <c r="A50" s="3"/>
      <c r="B50" s="3"/>
      <c r="C50" s="9"/>
      <c r="D50" s="3"/>
      <c r="E50" s="3"/>
      <c r="F50" s="3"/>
      <c r="G50" s="3"/>
      <c r="H50" s="3"/>
      <c r="I50" s="6"/>
      <c r="J50" s="3"/>
      <c r="K50" s="3"/>
      <c r="L50" s="3"/>
      <c r="M50" s="3"/>
      <c r="N50" s="3"/>
      <c r="O50" s="3"/>
      <c r="P50" s="3"/>
      <c r="Q50" s="3"/>
    </row>
    <row r="51" spans="1:17" x14ac:dyDescent="0.2">
      <c r="A51" s="3"/>
      <c r="B51" s="3"/>
      <c r="C51" s="9"/>
      <c r="D51" s="3"/>
      <c r="E51" s="3"/>
      <c r="F51" s="3"/>
      <c r="G51" s="3"/>
      <c r="H51" s="3"/>
      <c r="I51" s="6"/>
      <c r="J51" s="3"/>
      <c r="K51" s="3"/>
      <c r="L51" s="3"/>
      <c r="M51" s="3"/>
      <c r="N51" s="3"/>
      <c r="O51" s="3"/>
      <c r="P51" s="3"/>
      <c r="Q51" s="3"/>
    </row>
    <row r="52" spans="1:17" x14ac:dyDescent="0.2">
      <c r="A52" s="3"/>
      <c r="B52" s="3"/>
      <c r="C52" s="9"/>
      <c r="D52" s="3"/>
      <c r="E52" s="3"/>
      <c r="F52" s="3"/>
      <c r="G52" s="3"/>
      <c r="H52" s="3"/>
      <c r="I52" s="6"/>
      <c r="J52" s="3"/>
      <c r="K52" s="3"/>
      <c r="L52" s="3"/>
      <c r="M52" s="3"/>
      <c r="N52" s="3"/>
      <c r="O52" s="3"/>
      <c r="P52" s="3"/>
      <c r="Q52" s="3"/>
    </row>
    <row r="53" spans="1:17" ht="24" customHeight="1" x14ac:dyDescent="0.2">
      <c r="A53" s="115" t="s">
        <v>49</v>
      </c>
      <c r="B53" s="117"/>
      <c r="C53" s="117"/>
      <c r="D53" s="117"/>
      <c r="E53" s="117"/>
      <c r="F53" s="117"/>
      <c r="G53" s="117"/>
      <c r="H53" s="117"/>
      <c r="I53" s="117"/>
      <c r="J53" s="117"/>
      <c r="K53" s="117"/>
      <c r="L53" s="117"/>
      <c r="M53" s="117"/>
      <c r="N53" s="117"/>
      <c r="O53" s="117"/>
      <c r="P53" s="117"/>
      <c r="Q53" s="117"/>
    </row>
    <row r="54" spans="1:17" x14ac:dyDescent="0.2">
      <c r="A54" s="3"/>
      <c r="B54" s="3"/>
      <c r="C54" s="9"/>
      <c r="D54" s="3"/>
      <c r="E54" s="3"/>
      <c r="F54" s="3"/>
      <c r="G54" s="3"/>
      <c r="H54" s="3"/>
      <c r="I54" s="6"/>
      <c r="J54" s="3"/>
      <c r="K54" s="3"/>
      <c r="L54" s="3"/>
      <c r="M54" s="3"/>
      <c r="N54" s="3"/>
      <c r="O54" s="3"/>
      <c r="P54" s="3"/>
      <c r="Q54" s="3"/>
    </row>
    <row r="55" spans="1:17" x14ac:dyDescent="0.2">
      <c r="A55" s="3"/>
      <c r="B55" s="3"/>
      <c r="C55" s="9"/>
      <c r="D55" s="3"/>
      <c r="E55" s="3"/>
      <c r="F55" s="3"/>
      <c r="G55" s="3"/>
      <c r="H55" s="3"/>
      <c r="I55" s="6"/>
      <c r="J55" s="3"/>
      <c r="K55" s="3"/>
      <c r="L55" s="3"/>
      <c r="M55" s="3"/>
      <c r="N55" s="3"/>
      <c r="O55" s="3"/>
      <c r="P55" s="3"/>
      <c r="Q55" s="3"/>
    </row>
    <row r="56" spans="1:17" x14ac:dyDescent="0.2">
      <c r="A56" s="18" t="str">
        <f>'State Aid Summary'!A17</f>
        <v>OSF</v>
      </c>
      <c r="B56" s="3"/>
      <c r="C56" s="9"/>
      <c r="D56" s="3"/>
      <c r="E56" s="3"/>
      <c r="F56" s="3"/>
      <c r="G56" s="3"/>
      <c r="H56" s="3"/>
      <c r="I56" s="6"/>
      <c r="J56" s="3"/>
      <c r="K56" s="3"/>
      <c r="L56" s="3"/>
      <c r="M56" s="3"/>
      <c r="N56" s="3"/>
      <c r="O56" s="3"/>
      <c r="P56" s="3"/>
      <c r="Q56" s="3"/>
    </row>
    <row r="57" spans="1:17" x14ac:dyDescent="0.2">
      <c r="A57" s="34">
        <f>'State Aid Summary'!A18</f>
        <v>45768</v>
      </c>
      <c r="B57" s="18"/>
      <c r="C57" s="9"/>
      <c r="D57" s="3"/>
      <c r="E57" s="3"/>
      <c r="F57" s="3"/>
      <c r="G57" s="3"/>
      <c r="H57" s="3"/>
      <c r="I57" s="6"/>
      <c r="J57" s="3"/>
      <c r="K57" s="3"/>
      <c r="L57" s="3"/>
      <c r="M57" s="3"/>
      <c r="N57" s="3"/>
      <c r="O57" s="3"/>
      <c r="P57" s="3"/>
      <c r="Q57" s="3"/>
    </row>
    <row r="58" spans="1:17" x14ac:dyDescent="0.2">
      <c r="A58" s="34" t="str">
        <f>'State Aid Summary'!A19</f>
        <v>MCVC26 Comps</v>
      </c>
      <c r="B58" s="35"/>
      <c r="C58" s="9"/>
      <c r="D58" s="3"/>
      <c r="E58" s="3"/>
      <c r="F58" s="3"/>
      <c r="G58" s="3"/>
      <c r="H58" s="3"/>
      <c r="I58" s="6"/>
      <c r="J58" s="3"/>
      <c r="K58" s="3"/>
      <c r="L58" s="3"/>
      <c r="M58" s="3"/>
      <c r="N58" s="3"/>
      <c r="O58" s="3"/>
      <c r="P58" s="3"/>
      <c r="Q58" s="3"/>
    </row>
  </sheetData>
  <mergeCells count="1">
    <mergeCell ref="A53:Q53"/>
  </mergeCells>
  <phoneticPr fontId="0" type="noConversion"/>
  <pageMargins left="0.8" right="0.5" top="0.25" bottom="0.25" header="0.5" footer="0.5"/>
  <pageSetup scale="62" orientation="portrait" r:id="rId1"/>
  <headerFooter alignWithMargins="0">
    <oddFooter>&amp;C&amp;11-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17</vt:i4>
      </vt:variant>
    </vt:vector>
  </HeadingPairs>
  <TitlesOfParts>
    <vt:vector size="25" baseType="lpstr">
      <vt:lpstr>State Aid Summary</vt:lpstr>
      <vt:lpstr>J. Rumsey</vt:lpstr>
      <vt:lpstr>CG Career Ctr.</vt:lpstr>
      <vt:lpstr>SB VoTech Ctr</vt:lpstr>
      <vt:lpstr>UTC</vt:lpstr>
      <vt:lpstr>RJ Tech Ctr</vt:lpstr>
      <vt:lpstr>Mid-Ohio Valley</vt:lpstr>
      <vt:lpstr>Fred Eberle Tech Ctr</vt:lpstr>
      <vt:lpstr>CG___SALARY</vt:lpstr>
      <vt:lpstr>CGcomps</vt:lpstr>
      <vt:lpstr>FWE___SALARY</vt:lpstr>
      <vt:lpstr>JR___SALARY</vt:lpstr>
      <vt:lpstr>'CG Career Ctr.'!Print_Area</vt:lpstr>
      <vt:lpstr>'Fred Eberle Tech Ctr'!Print_Area</vt:lpstr>
      <vt:lpstr>'J. Rumsey'!Print_Area</vt:lpstr>
      <vt:lpstr>'Mid-Ohio Valley'!Print_Area</vt:lpstr>
      <vt:lpstr>'RJ Tech Ctr'!Print_Area</vt:lpstr>
      <vt:lpstr>'SB VoTech Ctr'!Print_Area</vt:lpstr>
      <vt:lpstr>'State Aid Summary'!Print_Area</vt:lpstr>
      <vt:lpstr>UTC!Print_Area</vt:lpstr>
      <vt:lpstr>PRT___SALARY</vt:lpstr>
      <vt:lpstr>RJ___SALARY</vt:lpstr>
      <vt:lpstr>SALARY_COVER</vt:lpstr>
      <vt:lpstr>SB___SALARY</vt:lpstr>
      <vt:lpstr>UTC___SALARY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Lori Elliott</cp:lastModifiedBy>
  <cp:lastPrinted>2025-04-17T19:08:29Z</cp:lastPrinted>
  <dcterms:created xsi:type="dcterms:W3CDTF">2005-04-12T16:15:18Z</dcterms:created>
  <dcterms:modified xsi:type="dcterms:W3CDTF">2026-05-19T19:21:50Z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60f4a70-4b6c-4bd4-a002-31edb9c00abe_Enabled">
    <vt:lpwstr>true</vt:lpwstr>
  </property>
  <property fmtid="{D5CDD505-2E9C-101B-9397-08002B2CF9AE}" pid="3" name="MSIP_Label_460f4a70-4b6c-4bd4-a002-31edb9c00abe_SetDate">
    <vt:lpwstr>2022-11-23T15:23:36Z</vt:lpwstr>
  </property>
  <property fmtid="{D5CDD505-2E9C-101B-9397-08002B2CF9AE}" pid="4" name="MSIP_Label_460f4a70-4b6c-4bd4-a002-31edb9c00abe_Method">
    <vt:lpwstr>Standard</vt:lpwstr>
  </property>
  <property fmtid="{D5CDD505-2E9C-101B-9397-08002B2CF9AE}" pid="5" name="MSIP_Label_460f4a70-4b6c-4bd4-a002-31edb9c00abe_Name">
    <vt:lpwstr>General</vt:lpwstr>
  </property>
  <property fmtid="{D5CDD505-2E9C-101B-9397-08002B2CF9AE}" pid="6" name="MSIP_Label_460f4a70-4b6c-4bd4-a002-31edb9c00abe_SiteId">
    <vt:lpwstr>e019b04b-330c-467a-8bae-09fb17374d6a</vt:lpwstr>
  </property>
  <property fmtid="{D5CDD505-2E9C-101B-9397-08002B2CF9AE}" pid="7" name="MSIP_Label_460f4a70-4b6c-4bd4-a002-31edb9c00abe_ActionId">
    <vt:lpwstr>4906b37e-957e-4efb-a031-581107c427f6</vt:lpwstr>
  </property>
  <property fmtid="{D5CDD505-2E9C-101B-9397-08002B2CF9AE}" pid="8" name="MSIP_Label_460f4a70-4b6c-4bd4-a002-31edb9c00abe_ContentBits">
    <vt:lpwstr>0</vt:lpwstr>
  </property>
</Properties>
</file>