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J:\FINANCE\FINSTMTS\2024-25\FS Templates\"/>
    </mc:Choice>
  </mc:AlternateContent>
  <xr:revisionPtr revIDLastSave="0" documentId="13_ncr:1_{A079B244-5A75-464D-B960-57DC1EBD583E}" xr6:coauthVersionLast="47" xr6:coauthVersionMax="47" xr10:uidLastSave="{00000000-0000-0000-0000-000000000000}"/>
  <bookViews>
    <workbookView xWindow="-120" yWindow="-120" windowWidth="29040" windowHeight="15720" tabRatio="949" firstSheet="29" activeTab="38" xr2:uid="{00000000-000D-0000-FFFF-FFFF00000000}"/>
  </bookViews>
  <sheets>
    <sheet name="MD&amp;A Section" sheetId="101" r:id="rId1"/>
    <sheet name="MD&amp;A DW-Net Position" sheetId="62" r:id="rId2"/>
    <sheet name="MD&amp;A DW-Act" sheetId="82" r:id="rId3"/>
    <sheet name="MD&amp;A Cap Assets" sheetId="57" r:id="rId4"/>
    <sheet name="MD&amp;A ROU Assets" sheetId="136" r:id="rId5"/>
    <sheet name="MD&amp;A Gen Obligation" sheetId="64" r:id="rId6"/>
    <sheet name="Basic Stmts" sheetId="100" r:id="rId7"/>
    <sheet name="DW Net Position" sheetId="49" r:id="rId8"/>
    <sheet name="DW St of Activities" sheetId="50" r:id="rId9"/>
    <sheet name="Gov Funds - Bal Sheet" sheetId="27" r:id="rId10"/>
    <sheet name="Gov Funds - Rev-Exp" sheetId="28" r:id="rId11"/>
    <sheet name="Recon Activities" sheetId="52" r:id="rId12"/>
    <sheet name="Fiduciary Funds Net Position" sheetId="133" r:id="rId13"/>
    <sheet name="Changes in Fiduc. Net Position" sheetId="134" r:id="rId14"/>
    <sheet name="Notes Section" sheetId="102" r:id="rId15"/>
    <sheet name="Notes - Fund Balance" sheetId="97" r:id="rId16"/>
    <sheet name="Capital Assets" sheetId="55" r:id="rId17"/>
    <sheet name="Notes - Cap Assets &amp; Dep." sheetId="79" r:id="rId18"/>
    <sheet name="ROU Assets" sheetId="137" r:id="rId19"/>
    <sheet name="Notes - ROU Assets &amp; Amort." sheetId="138" r:id="rId20"/>
    <sheet name="long term debt" sheetId="95" r:id="rId21"/>
    <sheet name="Restatement of Beg Net Position" sheetId="128" r:id="rId22"/>
    <sheet name="RSI Section" sheetId="104" r:id="rId23"/>
    <sheet name="Budgetary Comp Sch - Gen" sheetId="51" r:id="rId24"/>
    <sheet name="Budgetary Comp Sch - Sp Rev" sheetId="67" r:id="rId25"/>
    <sheet name="Budgetary Comp Sch - SAF" sheetId="135" r:id="rId26"/>
    <sheet name="Budgetary Comp - Sp Rev ESSERF" sheetId="96" r:id="rId27"/>
    <sheet name="OSI" sheetId="105" r:id="rId28"/>
    <sheet name="Budgetary Comp - Debt Svc" sheetId="69" r:id="rId29"/>
    <sheet name="Budgetary Comp - Bond Constr31" sheetId="70" r:id="rId30"/>
    <sheet name="Budgetary Comp-Perm Improve" sheetId="71" r:id="rId31"/>
    <sheet name="Budgetary Comp-Cap Project51" sheetId="72" r:id="rId32"/>
    <sheet name="Excess Levy Rev &amp; Exp" sheetId="98" r:id="rId33"/>
    <sheet name="Changes in School Funds" sheetId="54" r:id="rId34"/>
    <sheet name="SEFA" sheetId="129" r:id="rId35"/>
    <sheet name="SAGA" sheetId="130" r:id="rId36"/>
    <sheet name="Workpapers Section" sheetId="103" r:id="rId37"/>
    <sheet name="TrialBal" sheetId="86" r:id="rId38"/>
    <sheet name="JEs" sheetId="85" r:id="rId39"/>
    <sheet name="Sheet3" sheetId="127" state="hidden" r:id="rId40"/>
    <sheet name="Rev Alloc" sheetId="83" r:id="rId41"/>
    <sheet name="Rev Check" sheetId="84" r:id="rId42"/>
    <sheet name="Encumbrance Distribution" sheetId="106" r:id="rId43"/>
  </sheets>
  <externalReferences>
    <externalReference r:id="rId44"/>
    <externalReference r:id="rId45"/>
  </externalReferences>
  <definedNames>
    <definedName name="Activities_Reconcile" comment="Change in net position reconciles with the fund level schedule of activities.">'Recon Activities'!$C$102</definedName>
    <definedName name="BAL_SHEET" localSheetId="25">#REF!</definedName>
    <definedName name="BAL_SHEET" localSheetId="13">#REF!</definedName>
    <definedName name="BAL_SHEET" localSheetId="4">#REF!</definedName>
    <definedName name="BAL_SHEET" localSheetId="19">#REF!</definedName>
    <definedName name="BAL_SHEET" localSheetId="14">#REF!</definedName>
    <definedName name="BAL_SHEET" localSheetId="27">#REF!</definedName>
    <definedName name="BAL_SHEET" localSheetId="18">#REF!</definedName>
    <definedName name="BAL_SHEET" localSheetId="22">#REF!</definedName>
    <definedName name="BAL_SHEET" localSheetId="36">#REF!</definedName>
    <definedName name="BAL_SHEET">#REF!</definedName>
    <definedName name="BalSheet" localSheetId="25">#REF!</definedName>
    <definedName name="BalSheet" localSheetId="13">#REF!</definedName>
    <definedName name="BalSheet" localSheetId="4">#REF!</definedName>
    <definedName name="BalSheet" localSheetId="19">#REF!</definedName>
    <definedName name="BalSheet" localSheetId="18">#REF!</definedName>
    <definedName name="BalSheet">#REF!</definedName>
    <definedName name="BOND_BA" localSheetId="25">#REF!</definedName>
    <definedName name="BOND_BA" localSheetId="13">#REF!</definedName>
    <definedName name="BOND_BA" localSheetId="4">#REF!</definedName>
    <definedName name="BOND_BA" localSheetId="19">#REF!</definedName>
    <definedName name="BOND_BA" localSheetId="14">#REF!</definedName>
    <definedName name="BOND_BA" localSheetId="27">#REF!</definedName>
    <definedName name="BOND_BA" localSheetId="18">#REF!</definedName>
    <definedName name="BOND_BA" localSheetId="22">#REF!</definedName>
    <definedName name="BOND_BA" localSheetId="36">#REF!</definedName>
    <definedName name="BOND_BA">#REF!</definedName>
    <definedName name="BOND_BS" localSheetId="25">#REF!</definedName>
    <definedName name="BOND_BS" localSheetId="13">#REF!</definedName>
    <definedName name="BOND_BS" localSheetId="4">#REF!</definedName>
    <definedName name="BOND_BS" localSheetId="19">#REF!</definedName>
    <definedName name="BOND_BS" localSheetId="14">#REF!</definedName>
    <definedName name="BOND_BS" localSheetId="27">#REF!</definedName>
    <definedName name="BOND_BS" localSheetId="18">#REF!</definedName>
    <definedName name="BOND_BS" localSheetId="22">#REF!</definedName>
    <definedName name="BOND_BS" localSheetId="36">#REF!</definedName>
    <definedName name="BOND_BS">#REF!</definedName>
    <definedName name="BOND_RE" localSheetId="25">#REF!</definedName>
    <definedName name="BOND_RE" localSheetId="13">#REF!</definedName>
    <definedName name="BOND_RE" localSheetId="4">#REF!</definedName>
    <definedName name="BOND_RE" localSheetId="19">#REF!</definedName>
    <definedName name="BOND_RE" localSheetId="14">#REF!</definedName>
    <definedName name="BOND_RE" localSheetId="27">#REF!</definedName>
    <definedName name="BOND_RE" localSheetId="18">#REF!</definedName>
    <definedName name="BOND_RE" localSheetId="22">#REF!</definedName>
    <definedName name="BOND_RE" localSheetId="36">#REF!</definedName>
    <definedName name="BOND_RE">#REF!</definedName>
    <definedName name="CAPITAL_BA" localSheetId="25">#REF!</definedName>
    <definedName name="CAPITAL_BA" localSheetId="13">#REF!</definedName>
    <definedName name="CAPITAL_BA" localSheetId="4">#REF!</definedName>
    <definedName name="CAPITAL_BA" localSheetId="19">#REF!</definedName>
    <definedName name="CAPITAL_BA" localSheetId="14">#REF!</definedName>
    <definedName name="CAPITAL_BA" localSheetId="27">#REF!</definedName>
    <definedName name="CAPITAL_BA" localSheetId="18">#REF!</definedName>
    <definedName name="CAPITAL_BA" localSheetId="22">#REF!</definedName>
    <definedName name="CAPITAL_BA" localSheetId="36">#REF!</definedName>
    <definedName name="CAPITAL_BA">#REF!</definedName>
    <definedName name="CAPITAL_BS" localSheetId="25">#REF!</definedName>
    <definedName name="CAPITAL_BS" localSheetId="13">#REF!</definedName>
    <definedName name="CAPITAL_BS" localSheetId="4">#REF!</definedName>
    <definedName name="CAPITAL_BS" localSheetId="19">#REF!</definedName>
    <definedName name="CAPITAL_BS" localSheetId="14">#REF!</definedName>
    <definedName name="CAPITAL_BS" localSheetId="27">#REF!</definedName>
    <definedName name="CAPITAL_BS" localSheetId="18">#REF!</definedName>
    <definedName name="CAPITAL_BS" localSheetId="22">#REF!</definedName>
    <definedName name="CAPITAL_BS" localSheetId="36">#REF!</definedName>
    <definedName name="CAPITAL_BS">#REF!</definedName>
    <definedName name="Capital_Grants_All_Allocated" comment="All revenue identified in column Y as Capital Grants and Contributions has been allocated to the various functions.">'Rev Alloc'!$CE$181</definedName>
    <definedName name="CAPTIAL_RE" localSheetId="25">#REF!</definedName>
    <definedName name="CAPTIAL_RE" localSheetId="13">#REF!</definedName>
    <definedName name="CAPTIAL_RE" localSheetId="4">#REF!</definedName>
    <definedName name="CAPTIAL_RE" localSheetId="19">#REF!</definedName>
    <definedName name="CAPTIAL_RE" localSheetId="14">#REF!</definedName>
    <definedName name="CAPTIAL_RE" localSheetId="27">#REF!</definedName>
    <definedName name="CAPTIAL_RE" localSheetId="18">#REF!</definedName>
    <definedName name="CAPTIAL_RE" localSheetId="22">#REF!</definedName>
    <definedName name="CAPTIAL_RE" localSheetId="36">#REF!</definedName>
    <definedName name="CAPTIAL_RE">#REF!</definedName>
    <definedName name="CDC_BA" localSheetId="25">#REF!</definedName>
    <definedName name="CDC_BA" localSheetId="13">#REF!</definedName>
    <definedName name="CDC_BA" localSheetId="4">#REF!</definedName>
    <definedName name="CDC_BA" localSheetId="19">#REF!</definedName>
    <definedName name="CDC_BA" localSheetId="14">#REF!</definedName>
    <definedName name="CDC_BA" localSheetId="27">#REF!</definedName>
    <definedName name="CDC_BA" localSheetId="18">#REF!</definedName>
    <definedName name="CDC_BA" localSheetId="22">#REF!</definedName>
    <definedName name="CDC_BA" localSheetId="36">#REF!</definedName>
    <definedName name="CDC_BA">#REF!</definedName>
    <definedName name="CDC_BS" localSheetId="25">#REF!</definedName>
    <definedName name="CDC_BS" localSheetId="13">#REF!</definedName>
    <definedName name="CDC_BS" localSheetId="4">#REF!</definedName>
    <definedName name="CDC_BS" localSheetId="19">#REF!</definedName>
    <definedName name="CDC_BS" localSheetId="14">#REF!</definedName>
    <definedName name="CDC_BS" localSheetId="27">#REF!</definedName>
    <definedName name="CDC_BS" localSheetId="18">#REF!</definedName>
    <definedName name="CDC_BS" localSheetId="22">#REF!</definedName>
    <definedName name="CDC_BS" localSheetId="36">#REF!</definedName>
    <definedName name="CDC_BS">#REF!</definedName>
    <definedName name="CDC_RE" localSheetId="25">#REF!</definedName>
    <definedName name="CDC_RE" localSheetId="13">#REF!</definedName>
    <definedName name="CDC_RE" localSheetId="4">#REF!</definedName>
    <definedName name="CDC_RE" localSheetId="19">#REF!</definedName>
    <definedName name="CDC_RE" localSheetId="14">#REF!</definedName>
    <definedName name="CDC_RE" localSheetId="27">#REF!</definedName>
    <definedName name="CDC_RE" localSheetId="18">#REF!</definedName>
    <definedName name="CDC_RE" localSheetId="22">#REF!</definedName>
    <definedName name="CDC_RE" localSheetId="36">#REF!</definedName>
    <definedName name="CDC_RE">#REF!</definedName>
    <definedName name="Charges_For_Serv_All_Allocated" comment="All revenue identified in column U as charges for services have been allocated appropriately among the various functions.">'Rev Alloc'!$AY$181</definedName>
    <definedName name="COMB_BS">'Gov Funds - Bal Sheet'!$A$1:$K$118</definedName>
    <definedName name="COMB_RE">'Gov Funds - Rev-Exp'!$A$1:$K$73</definedName>
    <definedName name="Conversion_Entries_Balance" comment="All conversion entries within the JEs tab are in balance.">JEs!$F$482</definedName>
    <definedName name="CUR_EXP_BA" localSheetId="25">#REF!</definedName>
    <definedName name="CUR_EXP_BA" localSheetId="13">#REF!</definedName>
    <definedName name="CUR_EXP_BA" localSheetId="4">#REF!</definedName>
    <definedName name="CUR_EXP_BA" localSheetId="19">#REF!</definedName>
    <definedName name="CUR_EXP_BA" localSheetId="14">#REF!</definedName>
    <definedName name="CUR_EXP_BA" localSheetId="27">#REF!</definedName>
    <definedName name="CUR_EXP_BA" localSheetId="18">#REF!</definedName>
    <definedName name="CUR_EXP_BA" localSheetId="22">#REF!</definedName>
    <definedName name="CUR_EXP_BA" localSheetId="36">#REF!</definedName>
    <definedName name="CUR_EXP_BA">#REF!</definedName>
    <definedName name="DEBT_BA" localSheetId="25">#REF!</definedName>
    <definedName name="DEBT_BA" localSheetId="13">#REF!</definedName>
    <definedName name="DEBT_BA" localSheetId="4">#REF!</definedName>
    <definedName name="DEBT_BA" localSheetId="19">#REF!</definedName>
    <definedName name="DEBT_BA" localSheetId="14">#REF!</definedName>
    <definedName name="DEBT_BA" localSheetId="27">#REF!</definedName>
    <definedName name="DEBT_BA" localSheetId="18">#REF!</definedName>
    <definedName name="DEBT_BA" localSheetId="22">#REF!</definedName>
    <definedName name="DEBT_BA" localSheetId="36">#REF!</definedName>
    <definedName name="DEBT_BA">#REF!</definedName>
    <definedName name="DEBT_BS" localSheetId="25">#REF!</definedName>
    <definedName name="DEBT_BS" localSheetId="13">#REF!</definedName>
    <definedName name="DEBT_BS" localSheetId="4">#REF!</definedName>
    <definedName name="DEBT_BS" localSheetId="19">#REF!</definedName>
    <definedName name="DEBT_BS" localSheetId="14">#REF!</definedName>
    <definedName name="DEBT_BS" localSheetId="27">#REF!</definedName>
    <definedName name="DEBT_BS" localSheetId="18">#REF!</definedName>
    <definedName name="DEBT_BS" localSheetId="22">#REF!</definedName>
    <definedName name="DEBT_BS" localSheetId="36">#REF!</definedName>
    <definedName name="DEBT_BS">#REF!</definedName>
    <definedName name="DEBT_RE" localSheetId="25">#REF!</definedName>
    <definedName name="DEBT_RE" localSheetId="13">#REF!</definedName>
    <definedName name="DEBT_RE" localSheetId="4">#REF!</definedName>
    <definedName name="DEBT_RE" localSheetId="19">#REF!</definedName>
    <definedName name="DEBT_RE" localSheetId="14">#REF!</definedName>
    <definedName name="DEBT_RE" localSheetId="27">#REF!</definedName>
    <definedName name="DEBT_RE" localSheetId="18">#REF!</definedName>
    <definedName name="DEBT_RE" localSheetId="22">#REF!</definedName>
    <definedName name="DEBT_RE" localSheetId="36">#REF!</definedName>
    <definedName name="DEBT_RE">#REF!</definedName>
    <definedName name="DW_Bal_Sheet_Reconciles_with_Fund_Bal" comment="District wide net position reconciles with fund balances.">'Gov Funds - Bal Sheet'!$J$94</definedName>
    <definedName name="DW_Net_Position_Balances" comment="The district-wide statement of net position is in balance.">'DW Net Position'!$G$96</definedName>
    <definedName name="FORMAT" localSheetId="25">#REF!</definedName>
    <definedName name="FORMAT" localSheetId="13">#REF!</definedName>
    <definedName name="FORMAT" localSheetId="4">#REF!</definedName>
    <definedName name="FORMAT" localSheetId="19">#REF!</definedName>
    <definedName name="FORMAT" localSheetId="14">#REF!</definedName>
    <definedName name="FORMAT" localSheetId="27">#REF!</definedName>
    <definedName name="FORMAT" localSheetId="18">#REF!</definedName>
    <definedName name="FORMAT" localSheetId="22">#REF!</definedName>
    <definedName name="FORMAT" localSheetId="36">#REF!</definedName>
    <definedName name="FORMAT">#REF!</definedName>
    <definedName name="gasb34gw">'MD&amp;A DW-Act'!$B$6:$C$42</definedName>
    <definedName name="GFAAG" localSheetId="25">#REF!</definedName>
    <definedName name="GFAAG" localSheetId="13">#REF!</definedName>
    <definedName name="GFAAG" localSheetId="4">#REF!</definedName>
    <definedName name="GFAAG" localSheetId="19">#REF!</definedName>
    <definedName name="GFAAG" localSheetId="14">#REF!</definedName>
    <definedName name="GFAAG" localSheetId="27">#REF!</definedName>
    <definedName name="GFAAG" localSheetId="18">#REF!</definedName>
    <definedName name="GFAAG" localSheetId="22">#REF!</definedName>
    <definedName name="GFAAG" localSheetId="36">#REF!</definedName>
    <definedName name="GFAAG">#REF!</definedName>
    <definedName name="GLTDAG" localSheetId="25">#REF!</definedName>
    <definedName name="GLTDAG" localSheetId="13">#REF!</definedName>
    <definedName name="GLTDAG" localSheetId="4">#REF!</definedName>
    <definedName name="GLTDAG" localSheetId="19">#REF!</definedName>
    <definedName name="GLTDAG" localSheetId="14">#REF!</definedName>
    <definedName name="GLTDAG" localSheetId="27">#REF!</definedName>
    <definedName name="GLTDAG" localSheetId="18">#REF!</definedName>
    <definedName name="GLTDAG" localSheetId="22">#REF!</definedName>
    <definedName name="GLTDAG" localSheetId="36">#REF!</definedName>
    <definedName name="GLTDAG">#REF!</definedName>
    <definedName name="Gov_Funds_Bal_Sheet_Balances" comment="Total fund assets plus deferred outflows agrees to total liabilities, deferred inflows, and fund balance.">'Gov Funds - Bal Sheet'!$M$56</definedName>
    <definedName name="MCVC_BA" localSheetId="25">#REF!</definedName>
    <definedName name="MCVC_BA" localSheetId="13">#REF!</definedName>
    <definedName name="MCVC_BA" localSheetId="4">#REF!</definedName>
    <definedName name="MCVC_BA" localSheetId="19">#REF!</definedName>
    <definedName name="MCVC_BA" localSheetId="14">#REF!</definedName>
    <definedName name="MCVC_BA" localSheetId="27">#REF!</definedName>
    <definedName name="MCVC_BA" localSheetId="18">#REF!</definedName>
    <definedName name="MCVC_BA" localSheetId="22">#REF!</definedName>
    <definedName name="MCVC_BA" localSheetId="36">#REF!</definedName>
    <definedName name="MCVC_BA">#REF!</definedName>
    <definedName name="MCVC_BS" localSheetId="25">#REF!</definedName>
    <definedName name="MCVC_BS" localSheetId="13">#REF!</definedName>
    <definedName name="MCVC_BS" localSheetId="4">#REF!</definedName>
    <definedName name="MCVC_BS" localSheetId="19">#REF!</definedName>
    <definedName name="MCVC_BS" localSheetId="14">#REF!</definedName>
    <definedName name="MCVC_BS" localSheetId="27">#REF!</definedName>
    <definedName name="MCVC_BS" localSheetId="18">#REF!</definedName>
    <definedName name="MCVC_BS" localSheetId="22">#REF!</definedName>
    <definedName name="MCVC_BS" localSheetId="36">#REF!</definedName>
    <definedName name="MCVC_BS">#REF!</definedName>
    <definedName name="MCVC_RE" localSheetId="25">#REF!</definedName>
    <definedName name="MCVC_RE" localSheetId="13">#REF!</definedName>
    <definedName name="MCVC_RE" localSheetId="4">#REF!</definedName>
    <definedName name="MCVC_RE" localSheetId="19">#REF!</definedName>
    <definedName name="MCVC_RE" localSheetId="14">#REF!</definedName>
    <definedName name="MCVC_RE" localSheetId="27">#REF!</definedName>
    <definedName name="MCVC_RE" localSheetId="18">#REF!</definedName>
    <definedName name="MCVC_RE" localSheetId="22">#REF!</definedName>
    <definedName name="MCVC_RE" localSheetId="36">#REF!</definedName>
    <definedName name="MCVC_RE">#REF!</definedName>
    <definedName name="Net_Position_check_when_prior_period_restatement" comment="Balance must be zero even without a prior period restatement.  This field ensures all necessary conversion entries for beginning balances were made.  If there is a difference in this cell, it is likely caused by a missed begining balance conversion entry.">'DW St of Activities'!$I$46</definedName>
    <definedName name="Oper_Grants_All_Allocated" comment="All revenue identified in column W as operating grants and contributions have been allocated among the various functions.">'Rev Alloc'!$BO$181</definedName>
    <definedName name="PERM_BA" localSheetId="25">#REF!</definedName>
    <definedName name="PERM_BA" localSheetId="13">#REF!</definedName>
    <definedName name="PERM_BA" localSheetId="4">#REF!</definedName>
    <definedName name="PERM_BA" localSheetId="19">#REF!</definedName>
    <definedName name="PERM_BA" localSheetId="14">#REF!</definedName>
    <definedName name="PERM_BA" localSheetId="27">#REF!</definedName>
    <definedName name="PERM_BA" localSheetId="18">#REF!</definedName>
    <definedName name="PERM_BA" localSheetId="22">#REF!</definedName>
    <definedName name="PERM_BA" localSheetId="36">#REF!</definedName>
    <definedName name="PERM_BA">#REF!</definedName>
    <definedName name="PERM_BS" localSheetId="25">#REF!</definedName>
    <definedName name="PERM_BS" localSheetId="13">#REF!</definedName>
    <definedName name="PERM_BS" localSheetId="4">#REF!</definedName>
    <definedName name="PERM_BS" localSheetId="19">#REF!</definedName>
    <definedName name="PERM_BS" localSheetId="14">#REF!</definedName>
    <definedName name="PERM_BS" localSheetId="27">#REF!</definedName>
    <definedName name="PERM_BS" localSheetId="18">#REF!</definedName>
    <definedName name="PERM_BS" localSheetId="22">#REF!</definedName>
    <definedName name="PERM_BS" localSheetId="36">#REF!</definedName>
    <definedName name="PERM_BS">#REF!</definedName>
    <definedName name="PERM_RE" localSheetId="25">#REF!</definedName>
    <definedName name="PERM_RE" localSheetId="13">#REF!</definedName>
    <definedName name="PERM_RE" localSheetId="4">#REF!</definedName>
    <definedName name="PERM_RE" localSheetId="19">#REF!</definedName>
    <definedName name="PERM_RE" localSheetId="14">#REF!</definedName>
    <definedName name="PERM_RE" localSheetId="27">#REF!</definedName>
    <definedName name="PERM_RE" localSheetId="18">#REF!</definedName>
    <definedName name="PERM_RE" localSheetId="22">#REF!</definedName>
    <definedName name="PERM_RE" localSheetId="36">#REF!</definedName>
    <definedName name="PERM_RE">#REF!</definedName>
    <definedName name="PRINT_ALL" localSheetId="25">#REF!</definedName>
    <definedName name="PRINT_ALL" localSheetId="13">#REF!</definedName>
    <definedName name="PRINT_ALL" localSheetId="4">#REF!</definedName>
    <definedName name="PRINT_ALL" localSheetId="19">#REF!</definedName>
    <definedName name="PRINT_ALL" localSheetId="14">#REF!</definedName>
    <definedName name="PRINT_ALL" localSheetId="27">#REF!</definedName>
    <definedName name="PRINT_ALL" localSheetId="18">#REF!</definedName>
    <definedName name="PRINT_ALL" localSheetId="22">#REF!</definedName>
    <definedName name="PRINT_ALL" localSheetId="36">#REF!</definedName>
    <definedName name="PRINT_ALL">#REF!</definedName>
    <definedName name="_xlnm.Print_Area" localSheetId="6">'Basic Stmts'!$A$1:$H$46</definedName>
    <definedName name="_xlnm.Print_Area" localSheetId="29">'Budgetary Comp - Bond Constr31'!$A$1:$G$64</definedName>
    <definedName name="_xlnm.Print_Area" localSheetId="28">'Budgetary Comp - Debt Svc'!$A$1:$G$62</definedName>
    <definedName name="_xlnm.Print_Area" localSheetId="26">'Budgetary Comp - Sp Rev ESSERF'!$A$1:$G$70</definedName>
    <definedName name="_xlnm.Print_Area" localSheetId="23">'Budgetary Comp Sch - Gen'!$A$1:$G$72</definedName>
    <definedName name="_xlnm.Print_Area" localSheetId="25">'Budgetary Comp Sch - SAF'!$A$1:$G$66</definedName>
    <definedName name="_xlnm.Print_Area" localSheetId="24">'Budgetary Comp Sch - Sp Rev'!$A$1:$G$72</definedName>
    <definedName name="_xlnm.Print_Area" localSheetId="31">'Budgetary Comp-Cap Project51'!$A$1:$G$67</definedName>
    <definedName name="_xlnm.Print_Area" localSheetId="30">'Budgetary Comp-Perm Improve'!$A$1:$G$62</definedName>
    <definedName name="_xlnm.Print_Area" localSheetId="16">'Capital Assets'!$A$1:$I$21</definedName>
    <definedName name="_xlnm.Print_Area" localSheetId="13">'Changes in Fiduc. Net Position'!$A$1:$G$68</definedName>
    <definedName name="_xlnm.Print_Area" localSheetId="33">'Changes in School Funds'!$A$1:$J$42</definedName>
    <definedName name="_xlnm.Print_Area" localSheetId="7">'DW Net Position'!$A$1:$D$98</definedName>
    <definedName name="_xlnm.Print_Area" localSheetId="8">'DW St of Activities'!$A$1:$G$46</definedName>
    <definedName name="_xlnm.Print_Area" localSheetId="32">'Excess Levy Rev &amp; Exp'!$A$1:$I$25</definedName>
    <definedName name="_xlnm.Print_Area" localSheetId="12">'Fiduciary Funds Net Position'!$A$1:$G$70</definedName>
    <definedName name="_xlnm.Print_Area" localSheetId="9">'Gov Funds - Bal Sheet'!$A$1:$K$91</definedName>
    <definedName name="_xlnm.Print_Area" localSheetId="10">'Gov Funds - Rev-Exp'!$A$1:$K$75</definedName>
    <definedName name="_xlnm.Print_Area" localSheetId="38">JEs!$A$1:$G$476</definedName>
    <definedName name="_xlnm.Print_Area" localSheetId="20">'long term debt'!$A$1:$I$38</definedName>
    <definedName name="_xlnm.Print_Area" localSheetId="3">'MD&amp;A Cap Assets'!$A$9:$G$19</definedName>
    <definedName name="_xlnm.Print_Area" localSheetId="2">'MD&amp;A DW-Act'!$A$5:$G$45</definedName>
    <definedName name="_xlnm.Print_Area" localSheetId="1">'MD&amp;A DW-Net Position'!$A$7:$G$34</definedName>
    <definedName name="_xlnm.Print_Area" localSheetId="5">'MD&amp;A Gen Obligation'!$A$8:$G$17</definedName>
    <definedName name="_xlnm.Print_Area" localSheetId="4">'MD&amp;A ROU Assets'!$A$9:$G$18</definedName>
    <definedName name="_xlnm.Print_Area" localSheetId="0">'MD&amp;A Section'!$A$1:$H$46</definedName>
    <definedName name="_xlnm.Print_Area" localSheetId="17">'Notes - Cap Assets &amp; Dep.'!$A$2:$F$41</definedName>
    <definedName name="_xlnm.Print_Area" localSheetId="15">'Notes - Fund Balance'!$A$1:$J$27</definedName>
    <definedName name="_xlnm.Print_Area" localSheetId="19">'Notes - ROU Assets &amp; Amort.'!$A$2:$I$94</definedName>
    <definedName name="_xlnm.Print_Area" localSheetId="14">'Notes Section'!$A$1:$H$46</definedName>
    <definedName name="_xlnm.Print_Area" localSheetId="27">OSI!$A$1:$H$46</definedName>
    <definedName name="_xlnm.Print_Area" localSheetId="11">'Recon Activities'!$A$1:$D$99</definedName>
    <definedName name="_xlnm.Print_Area" localSheetId="21">'Restatement of Beg Net Position'!$A$1:$D$25</definedName>
    <definedName name="_xlnm.Print_Area" localSheetId="40">'Rev Alloc'!$A$1:$CF$179</definedName>
    <definedName name="_xlnm.Print_Area" localSheetId="41">'Rev Check'!$A$1:$Q$49</definedName>
    <definedName name="_xlnm.Print_Area" localSheetId="18">'ROU Assets'!$A$1:$J$66</definedName>
    <definedName name="_xlnm.Print_Area" localSheetId="22">'RSI Section'!$A$1:$H$46</definedName>
    <definedName name="_xlnm.Print_Area" localSheetId="35">SAGA!$A$1:$S$35</definedName>
    <definedName name="_xlnm.Print_Area" localSheetId="37">TrialBal!$A$8:$R$386</definedName>
    <definedName name="_xlnm.Print_Area" localSheetId="36">'Workpapers Section'!$A$1:$H$46</definedName>
    <definedName name="_xlnm.Print_Titles" localSheetId="40">'Rev Alloc'!$4:$6</definedName>
    <definedName name="_xlnm.Print_Titles" localSheetId="37">TrialBal!$1:$7</definedName>
    <definedName name="Progressed_Net_Position_Balances" comment="The progressed balance of net position on the district-wide statement of activities agress with the final net position per the district-wide statement of net position.">'DW St of Activities'!$I$42</definedName>
    <definedName name="RESA__BS" localSheetId="25">#REF!</definedName>
    <definedName name="RESA__BS" localSheetId="13">#REF!</definedName>
    <definedName name="RESA__BS" localSheetId="4">#REF!</definedName>
    <definedName name="RESA__BS" localSheetId="19">#REF!</definedName>
    <definedName name="RESA__BS" localSheetId="14">#REF!</definedName>
    <definedName name="RESA__BS" localSheetId="27">#REF!</definedName>
    <definedName name="RESA__BS" localSheetId="18">#REF!</definedName>
    <definedName name="RESA__BS" localSheetId="22">#REF!</definedName>
    <definedName name="RESA__BS" localSheetId="36">#REF!</definedName>
    <definedName name="RESA__BS">#REF!</definedName>
    <definedName name="RESA_BA" localSheetId="25">#REF!</definedName>
    <definedName name="RESA_BA" localSheetId="13">#REF!</definedName>
    <definedName name="RESA_BA" localSheetId="4">#REF!</definedName>
    <definedName name="RESA_BA" localSheetId="19">#REF!</definedName>
    <definedName name="RESA_BA" localSheetId="14">#REF!</definedName>
    <definedName name="RESA_BA" localSheetId="27">#REF!</definedName>
    <definedName name="RESA_BA" localSheetId="18">#REF!</definedName>
    <definedName name="RESA_BA" localSheetId="22">#REF!</definedName>
    <definedName name="RESA_BA" localSheetId="36">#REF!</definedName>
    <definedName name="RESA_BA">#REF!</definedName>
    <definedName name="RESA_BS" localSheetId="25">#REF!</definedName>
    <definedName name="RESA_BS" localSheetId="13">#REF!</definedName>
    <definedName name="RESA_BS" localSheetId="4">#REF!</definedName>
    <definedName name="RESA_BS" localSheetId="19">#REF!</definedName>
    <definedName name="RESA_BS" localSheetId="14">#REF!</definedName>
    <definedName name="RESA_BS" localSheetId="27">#REF!</definedName>
    <definedName name="RESA_BS" localSheetId="18">#REF!</definedName>
    <definedName name="RESA_BS" localSheetId="22">#REF!</definedName>
    <definedName name="RESA_BS" localSheetId="36">#REF!</definedName>
    <definedName name="RESA_BS">#REF!</definedName>
    <definedName name="RESA_RE" localSheetId="25">#REF!</definedName>
    <definedName name="RESA_RE" localSheetId="13">#REF!</definedName>
    <definedName name="RESA_RE" localSheetId="4">#REF!</definedName>
    <definedName name="RESA_RE" localSheetId="19">#REF!</definedName>
    <definedName name="RESA_RE" localSheetId="14">#REF!</definedName>
    <definedName name="RESA_RE" localSheetId="27">#REF!</definedName>
    <definedName name="RESA_RE" localSheetId="18">#REF!</definedName>
    <definedName name="RESA_RE" localSheetId="22">#REF!</definedName>
    <definedName name="RESA_RE" localSheetId="36">#REF!</definedName>
    <definedName name="RESA_RE">#REF!</definedName>
    <definedName name="Rev_Alloc_In_Balance" comment="Total revenue being allocated by project number agrees to the total revenue to be allocated per the fund level financial statements.">'Rev Alloc'!$C$184</definedName>
    <definedName name="Rev_Check_In_Balance" comment="Total revenue being allocated per the revenue allocation tab agrees to the summary on the revenue check tab.">'Rev Check'!$Q$41</definedName>
    <definedName name="REV_EXP" localSheetId="25">#REF!</definedName>
    <definedName name="REV_EXP" localSheetId="13">#REF!</definedName>
    <definedName name="REV_EXP" localSheetId="4">#REF!</definedName>
    <definedName name="REV_EXP" localSheetId="19">#REF!</definedName>
    <definedName name="REV_EXP" localSheetId="14">#REF!</definedName>
    <definedName name="REV_EXP" localSheetId="27">#REF!</definedName>
    <definedName name="REV_EXP" localSheetId="18">#REF!</definedName>
    <definedName name="REV_EXP" localSheetId="22">#REF!</definedName>
    <definedName name="REV_EXP" localSheetId="36">#REF!</definedName>
    <definedName name="REV_EXP">#REF!</definedName>
    <definedName name="revenues">'MD&amp;A DW-Act'!$B$6:$C$19</definedName>
    <definedName name="TB_Conver_Entries_In_Bal" comment="Conversion entry columns of the trial balance are in balance.">TrialBal!$H$391</definedName>
    <definedName name="TB_District_Wide_In_Bal" comment="District-wide columns of the trial balance are in balance.">TrialBal!$M$391</definedName>
    <definedName name="TB_Funds_In_Bal" comment="Fund level columns of the trial balance are in balance.">TrialBal!$D$391</definedName>
    <definedName name="Valid_Entity_Type">Sheet3!$A$1:$A$3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4" i="85" l="1"/>
  <c r="H112" i="86"/>
  <c r="F146" i="86"/>
  <c r="F282" i="85"/>
  <c r="D281" i="85"/>
  <c r="B470" i="85"/>
  <c r="B469" i="85"/>
  <c r="B468" i="85"/>
  <c r="F466" i="85"/>
  <c r="D466" i="85"/>
  <c r="B466" i="85"/>
  <c r="F465" i="85"/>
  <c r="D465" i="85"/>
  <c r="B465" i="85"/>
  <c r="F464" i="85"/>
  <c r="D464" i="85"/>
  <c r="B464" i="85"/>
  <c r="F463" i="85"/>
  <c r="D463" i="85"/>
  <c r="B463" i="85"/>
  <c r="F462" i="85"/>
  <c r="D462" i="85"/>
  <c r="B462" i="85"/>
  <c r="F461" i="85"/>
  <c r="D461" i="85"/>
  <c r="B461" i="85"/>
  <c r="F460" i="85"/>
  <c r="D460" i="85"/>
  <c r="B460" i="85"/>
  <c r="F459" i="85"/>
  <c r="D459" i="85"/>
  <c r="B459" i="85"/>
  <c r="F458" i="85"/>
  <c r="D458" i="85"/>
  <c r="B458" i="85"/>
  <c r="F457" i="85"/>
  <c r="D457" i="85"/>
  <c r="B457" i="85"/>
  <c r="F456" i="85"/>
  <c r="D456" i="85"/>
  <c r="B456" i="85"/>
  <c r="F455" i="85"/>
  <c r="D455" i="85"/>
  <c r="B455" i="85"/>
  <c r="F454" i="85"/>
  <c r="D454" i="85"/>
  <c r="B454" i="85"/>
  <c r="B452" i="85"/>
  <c r="A452" i="85"/>
  <c r="F449" i="85"/>
  <c r="D449" i="85"/>
  <c r="B449" i="85"/>
  <c r="F448" i="85"/>
  <c r="D448" i="85"/>
  <c r="B448" i="85"/>
  <c r="F447" i="85"/>
  <c r="D447" i="85"/>
  <c r="B447" i="85"/>
  <c r="F446" i="85"/>
  <c r="D446" i="85"/>
  <c r="B446" i="85"/>
  <c r="F445" i="85"/>
  <c r="D445" i="85"/>
  <c r="B445" i="85"/>
  <c r="F444" i="85"/>
  <c r="D444" i="85"/>
  <c r="B444" i="85"/>
  <c r="F443" i="85"/>
  <c r="D443" i="85"/>
  <c r="B443" i="85"/>
  <c r="F442" i="85"/>
  <c r="D442" i="85"/>
  <c r="B442" i="85"/>
  <c r="F441" i="85"/>
  <c r="D441" i="85"/>
  <c r="B441" i="85"/>
  <c r="F440" i="85"/>
  <c r="D440" i="85"/>
  <c r="B440" i="85"/>
  <c r="F439" i="85"/>
  <c r="D439" i="85"/>
  <c r="B439" i="85"/>
  <c r="F438" i="85"/>
  <c r="D438" i="85"/>
  <c r="B438" i="85"/>
  <c r="F437" i="85"/>
  <c r="D437" i="85"/>
  <c r="B437" i="85"/>
  <c r="F436" i="85"/>
  <c r="D436" i="85"/>
  <c r="B436" i="85"/>
  <c r="F435" i="85"/>
  <c r="D435" i="85"/>
  <c r="B435" i="85"/>
  <c r="B433" i="85"/>
  <c r="B432" i="85"/>
  <c r="A432" i="85"/>
  <c r="F426" i="85"/>
  <c r="D426" i="85"/>
  <c r="B426" i="85"/>
  <c r="F425" i="85"/>
  <c r="D425" i="85"/>
  <c r="B425" i="85"/>
  <c r="F424" i="85"/>
  <c r="D424" i="85"/>
  <c r="B424" i="85"/>
  <c r="F423" i="85"/>
  <c r="D423" i="85"/>
  <c r="B423" i="85"/>
  <c r="F422" i="85"/>
  <c r="D422" i="85"/>
  <c r="B422" i="85"/>
  <c r="F421" i="85"/>
  <c r="D421" i="85"/>
  <c r="B421" i="85"/>
  <c r="F420" i="85"/>
  <c r="D420" i="85"/>
  <c r="B420" i="85"/>
  <c r="F419" i="85"/>
  <c r="D419" i="85"/>
  <c r="B419" i="85"/>
  <c r="F418" i="85"/>
  <c r="D418" i="85"/>
  <c r="B418" i="85"/>
  <c r="F417" i="85"/>
  <c r="D417" i="85"/>
  <c r="B417" i="85"/>
  <c r="F416" i="85"/>
  <c r="D416" i="85"/>
  <c r="B416" i="85"/>
  <c r="F415" i="85"/>
  <c r="D415" i="85"/>
  <c r="B415" i="85"/>
  <c r="D414" i="85"/>
  <c r="B414" i="85"/>
  <c r="D413" i="85"/>
  <c r="B413" i="85"/>
  <c r="B410" i="85"/>
  <c r="B408" i="85"/>
  <c r="A408" i="85"/>
  <c r="B403" i="85"/>
  <c r="F401" i="85"/>
  <c r="B401" i="85"/>
  <c r="F400" i="85"/>
  <c r="B400" i="85"/>
  <c r="D399" i="85"/>
  <c r="B399" i="85"/>
  <c r="D398" i="85"/>
  <c r="B398" i="85"/>
  <c r="B395" i="85"/>
  <c r="A395" i="85"/>
  <c r="F382" i="85"/>
  <c r="D382" i="85"/>
  <c r="F381" i="85"/>
  <c r="D381" i="85"/>
  <c r="F380" i="85"/>
  <c r="D380" i="85"/>
  <c r="F379" i="85"/>
  <c r="D379" i="85"/>
  <c r="F378" i="85"/>
  <c r="D378" i="85"/>
  <c r="F377" i="85"/>
  <c r="D377" i="85"/>
  <c r="F376" i="85"/>
  <c r="D376" i="85"/>
  <c r="F375" i="85"/>
  <c r="D375" i="85"/>
  <c r="F374" i="85"/>
  <c r="D374" i="85"/>
  <c r="F373" i="85"/>
  <c r="D373" i="85"/>
  <c r="F372" i="85"/>
  <c r="D372" i="85"/>
  <c r="F371" i="85"/>
  <c r="D371" i="85"/>
  <c r="F370" i="85"/>
  <c r="D370" i="85"/>
  <c r="F365" i="85"/>
  <c r="D365" i="85"/>
  <c r="F364" i="85"/>
  <c r="D364" i="85"/>
  <c r="F363" i="85"/>
  <c r="D363" i="85"/>
  <c r="F362" i="85"/>
  <c r="D362" i="85"/>
  <c r="F361" i="85"/>
  <c r="D361" i="85"/>
  <c r="F360" i="85"/>
  <c r="D360" i="85"/>
  <c r="F359" i="85"/>
  <c r="D359" i="85"/>
  <c r="F358" i="85"/>
  <c r="D358" i="85"/>
  <c r="F357" i="85"/>
  <c r="D357" i="85"/>
  <c r="F356" i="85"/>
  <c r="D356" i="85"/>
  <c r="F355" i="85"/>
  <c r="D355" i="85"/>
  <c r="F354" i="85"/>
  <c r="D354" i="85"/>
  <c r="F353" i="85"/>
  <c r="D353" i="85"/>
  <c r="F352" i="85"/>
  <c r="D352" i="85"/>
  <c r="F351" i="85"/>
  <c r="D351" i="85"/>
  <c r="F344" i="85"/>
  <c r="D344" i="85"/>
  <c r="F343" i="85"/>
  <c r="D343" i="85"/>
  <c r="F342" i="85"/>
  <c r="D342" i="85"/>
  <c r="F341" i="85"/>
  <c r="D341" i="85"/>
  <c r="F340" i="85"/>
  <c r="D340" i="85"/>
  <c r="F339" i="85"/>
  <c r="D339" i="85"/>
  <c r="F338" i="85"/>
  <c r="D338" i="85"/>
  <c r="F337" i="85"/>
  <c r="D337" i="85"/>
  <c r="F336" i="85"/>
  <c r="D336" i="85"/>
  <c r="F335" i="85"/>
  <c r="D335" i="85"/>
  <c r="F334" i="85"/>
  <c r="D334" i="85"/>
  <c r="F333" i="85"/>
  <c r="D333" i="85"/>
  <c r="F332" i="85"/>
  <c r="D332" i="85"/>
  <c r="F327" i="85"/>
  <c r="D327" i="85"/>
  <c r="F326" i="85"/>
  <c r="D326" i="85"/>
  <c r="F325" i="85"/>
  <c r="D325" i="85"/>
  <c r="F324" i="85"/>
  <c r="D324" i="85"/>
  <c r="F323" i="85"/>
  <c r="D323" i="85"/>
  <c r="F322" i="85"/>
  <c r="D322" i="85"/>
  <c r="F321" i="85"/>
  <c r="D321" i="85"/>
  <c r="F320" i="85"/>
  <c r="D320" i="85"/>
  <c r="F319" i="85"/>
  <c r="D319" i="85"/>
  <c r="F318" i="85"/>
  <c r="D318" i="85"/>
  <c r="F317" i="85"/>
  <c r="D317" i="85"/>
  <c r="F316" i="85"/>
  <c r="D316" i="85"/>
  <c r="D315" i="85"/>
  <c r="D314" i="85"/>
  <c r="F305" i="85"/>
  <c r="F304" i="85"/>
  <c r="F303" i="85"/>
  <c r="D303" i="85"/>
  <c r="D302" i="85"/>
  <c r="C20" i="128"/>
  <c r="S38" i="137" l="1"/>
  <c r="S31" i="137"/>
  <c r="S24" i="137"/>
  <c r="T25" i="137" s="1"/>
  <c r="S18" i="137"/>
  <c r="T19" i="137" s="1"/>
  <c r="B55" i="28"/>
  <c r="B43" i="28"/>
  <c r="B42" i="28"/>
  <c r="B53" i="28"/>
  <c r="F18" i="137"/>
  <c r="E18" i="137"/>
  <c r="G27" i="27"/>
  <c r="D27" i="27"/>
  <c r="D40" i="96" l="1"/>
  <c r="D44" i="96" s="1"/>
  <c r="D42" i="96"/>
  <c r="D43" i="96"/>
  <c r="F43" i="96" s="1"/>
  <c r="G43" i="96" s="1"/>
  <c r="D39" i="96"/>
  <c r="C44" i="96"/>
  <c r="E44" i="96"/>
  <c r="B44" i="96"/>
  <c r="F42" i="96"/>
  <c r="G42" i="96" s="1"/>
  <c r="F40" i="96"/>
  <c r="G40" i="96" s="1"/>
  <c r="F39" i="96"/>
  <c r="G39" i="96" s="1"/>
  <c r="F53" i="96"/>
  <c r="G53" i="96" s="1"/>
  <c r="F54" i="96"/>
  <c r="G54" i="96" s="1"/>
  <c r="F55" i="96"/>
  <c r="G55" i="96" s="1"/>
  <c r="F56" i="96"/>
  <c r="G56" i="96"/>
  <c r="D53" i="96"/>
  <c r="D54" i="96"/>
  <c r="D55" i="96"/>
  <c r="D56" i="96"/>
  <c r="A52" i="96"/>
  <c r="A53" i="96"/>
  <c r="A54" i="96"/>
  <c r="A55" i="96"/>
  <c r="A56" i="96"/>
  <c r="A51" i="96"/>
  <c r="A41" i="96"/>
  <c r="A38" i="96"/>
  <c r="D52" i="67"/>
  <c r="D53" i="67"/>
  <c r="D54" i="67"/>
  <c r="D55" i="67"/>
  <c r="F55" i="67" s="1"/>
  <c r="G55" i="67" s="1"/>
  <c r="D56" i="67"/>
  <c r="F56" i="67" s="1"/>
  <c r="G56" i="67" s="1"/>
  <c r="F53" i="67"/>
  <c r="G53" i="67" s="1"/>
  <c r="F54" i="67"/>
  <c r="G54" i="67"/>
  <c r="A52" i="67"/>
  <c r="A53" i="67"/>
  <c r="A54" i="67"/>
  <c r="A55" i="67"/>
  <c r="A56" i="67"/>
  <c r="A57" i="67"/>
  <c r="A58" i="67"/>
  <c r="A51" i="67"/>
  <c r="D41" i="51"/>
  <c r="D43" i="51"/>
  <c r="D44" i="51"/>
  <c r="D58" i="51"/>
  <c r="D59" i="51"/>
  <c r="D53" i="51"/>
  <c r="D54" i="51"/>
  <c r="D55" i="51"/>
  <c r="F55" i="51" s="1"/>
  <c r="G55" i="51" s="1"/>
  <c r="D56" i="51"/>
  <c r="D57" i="51"/>
  <c r="F57" i="51" s="1"/>
  <c r="G57" i="51" s="1"/>
  <c r="D52" i="51"/>
  <c r="F54" i="51"/>
  <c r="G54" i="51" s="1"/>
  <c r="F56" i="51"/>
  <c r="G56" i="51" s="1"/>
  <c r="A53" i="51"/>
  <c r="A54" i="51"/>
  <c r="A55" i="51"/>
  <c r="A56" i="51"/>
  <c r="A57" i="51"/>
  <c r="A58" i="51"/>
  <c r="A59" i="51"/>
  <c r="A52" i="51"/>
  <c r="D43" i="67"/>
  <c r="F43" i="67" s="1"/>
  <c r="G43" i="67" s="1"/>
  <c r="D42" i="67"/>
  <c r="F42" i="67" s="1"/>
  <c r="G42" i="67" s="1"/>
  <c r="D40" i="67"/>
  <c r="F40" i="67" s="1"/>
  <c r="G40" i="67" s="1"/>
  <c r="D39" i="67"/>
  <c r="F39" i="67"/>
  <c r="G39" i="67" s="1"/>
  <c r="C44" i="67"/>
  <c r="E44" i="67"/>
  <c r="B44" i="67"/>
  <c r="A22" i="128"/>
  <c r="A18" i="128"/>
  <c r="D31" i="96"/>
  <c r="F31" i="96" s="1"/>
  <c r="G31" i="96" s="1"/>
  <c r="C67" i="49"/>
  <c r="G44" i="96" l="1"/>
  <c r="F44" i="96"/>
  <c r="F249" i="85"/>
  <c r="F9" i="95"/>
  <c r="F34" i="137"/>
  <c r="F25" i="137"/>
  <c r="F233" i="85"/>
  <c r="F232" i="85"/>
  <c r="F231" i="85"/>
  <c r="F230" i="85"/>
  <c r="F229" i="85"/>
  <c r="F87" i="85" l="1"/>
  <c r="F58" i="137"/>
  <c r="E59" i="137" s="1"/>
  <c r="E56" i="137"/>
  <c r="E45" i="51" l="1"/>
  <c r="C45" i="51"/>
  <c r="B45" i="51"/>
  <c r="I2" i="51"/>
  <c r="I1" i="67" s="1"/>
  <c r="I1" i="135" s="1"/>
  <c r="I1" i="96" s="1"/>
  <c r="I1" i="69" s="1"/>
  <c r="I2" i="70" s="1"/>
  <c r="I1" i="71" s="1"/>
  <c r="I1" i="72" s="1"/>
  <c r="L1" i="98" s="1"/>
  <c r="L1" i="54" s="1"/>
  <c r="F42" i="51"/>
  <c r="G42" i="51" s="1"/>
  <c r="F39" i="51"/>
  <c r="G39" i="51" s="1"/>
  <c r="A70" i="138" l="1"/>
  <c r="M2" i="137"/>
  <c r="K2" i="138" s="1"/>
  <c r="K2" i="95" s="1"/>
  <c r="L2" i="79"/>
  <c r="K1" i="55"/>
  <c r="I2" i="64"/>
  <c r="F5" i="49" s="1"/>
  <c r="E17" i="136"/>
  <c r="I2" i="136"/>
  <c r="H2" i="82"/>
  <c r="I2" i="57" s="1"/>
  <c r="I4" i="50" l="1"/>
  <c r="M3" i="27" s="1"/>
  <c r="F3" i="52"/>
  <c r="H5" i="133" s="1"/>
  <c r="H5" i="134" s="1"/>
  <c r="L9" i="97" s="1"/>
  <c r="K2" i="55" s="1"/>
  <c r="L3" i="79" s="1"/>
  <c r="M3" i="137" s="1"/>
  <c r="K3" i="138" s="1"/>
  <c r="K3" i="95" s="1"/>
  <c r="F7" i="128" s="1"/>
  <c r="I3" i="51" s="1"/>
  <c r="I2" i="67" s="1"/>
  <c r="I2" i="135" s="1"/>
  <c r="I2" i="96" s="1"/>
  <c r="I2" i="69" s="1"/>
  <c r="I3" i="70" s="1"/>
  <c r="I2" i="71" s="1"/>
  <c r="I2" i="72" s="1"/>
  <c r="L2" i="98" s="1"/>
  <c r="D145" i="85"/>
  <c r="F146" i="85" s="1"/>
  <c r="H121" i="86" s="1"/>
  <c r="D139" i="85"/>
  <c r="F243" i="85"/>
  <c r="D242" i="85" s="1"/>
  <c r="F145" i="86" s="1"/>
  <c r="F415" i="86" s="1"/>
  <c r="H87" i="86"/>
  <c r="D228" i="85"/>
  <c r="F72" i="86" s="1"/>
  <c r="F111" i="85"/>
  <c r="H74" i="86" s="1"/>
  <c r="D106" i="85"/>
  <c r="F89" i="86" s="1"/>
  <c r="H88" i="86"/>
  <c r="D69" i="85"/>
  <c r="F73" i="86" s="1"/>
  <c r="L2" i="54" l="1"/>
  <c r="U2" i="130"/>
  <c r="A6" i="86" s="1"/>
  <c r="H119" i="86"/>
  <c r="F375" i="86"/>
  <c r="C54" i="52"/>
  <c r="H415" i="86"/>
  <c r="K415" i="86" s="1"/>
  <c r="Q87" i="86"/>
  <c r="O72" i="86"/>
  <c r="C38" i="49" s="1"/>
  <c r="A5" i="84" l="1"/>
  <c r="H8" i="85"/>
  <c r="A71" i="138"/>
  <c r="A72" i="138" s="1"/>
  <c r="A73" i="138" s="1"/>
  <c r="A74" i="138" s="1"/>
  <c r="C87" i="138"/>
  <c r="B87" i="138"/>
  <c r="D86" i="138"/>
  <c r="D85" i="138"/>
  <c r="D84" i="138"/>
  <c r="D83" i="138"/>
  <c r="D82" i="138"/>
  <c r="D81" i="138"/>
  <c r="D80" i="138"/>
  <c r="D79" i="138"/>
  <c r="D78" i="138"/>
  <c r="D77" i="138"/>
  <c r="D76" i="138"/>
  <c r="D75" i="138"/>
  <c r="D74" i="138"/>
  <c r="D73" i="138"/>
  <c r="D72" i="138"/>
  <c r="D71" i="138"/>
  <c r="D70" i="138"/>
  <c r="C42" i="138"/>
  <c r="D42" i="138"/>
  <c r="G42" i="138"/>
  <c r="B42" i="138"/>
  <c r="C18" i="138"/>
  <c r="D18" i="138"/>
  <c r="E18" i="138"/>
  <c r="B18" i="138"/>
  <c r="E10" i="138"/>
  <c r="C10" i="138"/>
  <c r="D10" i="138"/>
  <c r="B10" i="138"/>
  <c r="D87" i="138" l="1"/>
  <c r="C35" i="52"/>
  <c r="C34" i="52"/>
  <c r="C27" i="52"/>
  <c r="C26" i="52"/>
  <c r="D39" i="137"/>
  <c r="S37" i="137" s="1"/>
  <c r="T39" i="137" s="1"/>
  <c r="G18" i="137"/>
  <c r="H17" i="137"/>
  <c r="F18" i="138" s="1"/>
  <c r="D18" i="137"/>
  <c r="G11" i="137"/>
  <c r="H10" i="137"/>
  <c r="F10" i="138" s="1"/>
  <c r="F11" i="137"/>
  <c r="E11" i="137"/>
  <c r="D11" i="137"/>
  <c r="J88" i="27"/>
  <c r="J55" i="28"/>
  <c r="D375" i="86" s="1"/>
  <c r="M375" i="86" s="1"/>
  <c r="I44" i="28"/>
  <c r="H44" i="28"/>
  <c r="G44" i="28"/>
  <c r="F44" i="28"/>
  <c r="E44" i="28"/>
  <c r="D44" i="28"/>
  <c r="C44" i="28"/>
  <c r="J43" i="28"/>
  <c r="J42" i="28"/>
  <c r="F154" i="85"/>
  <c r="C52" i="52" s="1"/>
  <c r="D149" i="85"/>
  <c r="F131" i="86" s="1"/>
  <c r="H130" i="86"/>
  <c r="J54" i="28"/>
  <c r="D374" i="86" s="1"/>
  <c r="C66" i="49"/>
  <c r="J86" i="27" s="1"/>
  <c r="C11" i="95"/>
  <c r="D11" i="95"/>
  <c r="E11" i="95"/>
  <c r="G11" i="95"/>
  <c r="B11" i="95"/>
  <c r="F8" i="95"/>
  <c r="H8" i="95"/>
  <c r="H45" i="137"/>
  <c r="E61" i="137" s="1"/>
  <c r="H47" i="137"/>
  <c r="E63" i="137" s="1"/>
  <c r="C18" i="128"/>
  <c r="C22" i="128" s="1"/>
  <c r="F44" i="51" l="1"/>
  <c r="G44" i="51" s="1"/>
  <c r="B360" i="86"/>
  <c r="K360" i="86" s="1"/>
  <c r="F43" i="51"/>
  <c r="G43" i="51" s="1"/>
  <c r="B358" i="86"/>
  <c r="H9" i="95"/>
  <c r="C72" i="49"/>
  <c r="J87" i="27" s="1"/>
  <c r="G34" i="137"/>
  <c r="E42" i="138" s="1"/>
  <c r="F144" i="85"/>
  <c r="C16" i="136"/>
  <c r="G16" i="136" s="1"/>
  <c r="F407" i="86"/>
  <c r="C94" i="52"/>
  <c r="F150" i="85"/>
  <c r="H349" i="86" s="1"/>
  <c r="H407" i="86" s="1"/>
  <c r="H132" i="86"/>
  <c r="H408" i="86" s="1"/>
  <c r="D153" i="85"/>
  <c r="F374" i="86" s="1"/>
  <c r="F408" i="86" s="1"/>
  <c r="H34" i="137"/>
  <c r="F63" i="137"/>
  <c r="F61" i="137"/>
  <c r="D143" i="85" l="1"/>
  <c r="F120" i="86" s="1"/>
  <c r="H358" i="86"/>
  <c r="C96" i="52" s="1"/>
  <c r="J34" i="137"/>
  <c r="F42" i="138"/>
  <c r="C13" i="64" s="1"/>
  <c r="K407" i="86"/>
  <c r="M374" i="86"/>
  <c r="Q130" i="86"/>
  <c r="K408" i="86"/>
  <c r="H42" i="138" l="1"/>
  <c r="C73" i="49"/>
  <c r="H406" i="86"/>
  <c r="K358" i="86"/>
  <c r="F406" i="86"/>
  <c r="Q119" i="86"/>
  <c r="J19" i="27"/>
  <c r="B18" i="86" s="1"/>
  <c r="O18" i="86" s="1"/>
  <c r="C16" i="49" s="1"/>
  <c r="K406" i="86" l="1"/>
  <c r="C62" i="49"/>
  <c r="C41" i="138"/>
  <c r="G41" i="138"/>
  <c r="B41" i="138"/>
  <c r="C65" i="49" l="1"/>
  <c r="J40" i="28"/>
  <c r="F239" i="85"/>
  <c r="H115" i="86" s="1"/>
  <c r="H414" i="86" s="1"/>
  <c r="H78" i="86"/>
  <c r="H81" i="86"/>
  <c r="H84" i="86"/>
  <c r="H75" i="86"/>
  <c r="D225" i="85"/>
  <c r="F63" i="86" s="1"/>
  <c r="D226" i="85"/>
  <c r="F66" i="86" s="1"/>
  <c r="D227" i="85"/>
  <c r="F69" i="86" s="1"/>
  <c r="D224" i="85"/>
  <c r="F108" i="85"/>
  <c r="H65" i="86" s="1"/>
  <c r="F109" i="85"/>
  <c r="H68" i="86" s="1"/>
  <c r="F110" i="85"/>
  <c r="H71" i="86" s="1"/>
  <c r="F107" i="85"/>
  <c r="H62" i="86" s="1"/>
  <c r="D103" i="85"/>
  <c r="F80" i="86" s="1"/>
  <c r="D104" i="85"/>
  <c r="F83" i="86" s="1"/>
  <c r="D105" i="85"/>
  <c r="F86" i="86" s="1"/>
  <c r="D102" i="85"/>
  <c r="F84" i="85"/>
  <c r="H79" i="86" s="1"/>
  <c r="F85" i="85"/>
  <c r="H82" i="86" s="1"/>
  <c r="F86" i="85"/>
  <c r="H85" i="86" s="1"/>
  <c r="F83" i="85"/>
  <c r="H76" i="86" s="1"/>
  <c r="D74" i="85"/>
  <c r="F245" i="86" s="1"/>
  <c r="D75" i="85"/>
  <c r="F257" i="86" s="1"/>
  <c r="D76" i="85"/>
  <c r="F269" i="86" s="1"/>
  <c r="D77" i="85"/>
  <c r="F281" i="86" s="1"/>
  <c r="D78" i="85"/>
  <c r="F293" i="86" s="1"/>
  <c r="D79" i="85"/>
  <c r="F305" i="86" s="1"/>
  <c r="D80" i="85"/>
  <c r="F317" i="86" s="1"/>
  <c r="D81" i="85"/>
  <c r="F329" i="86" s="1"/>
  <c r="D82" i="85"/>
  <c r="F341" i="86" s="1"/>
  <c r="D73" i="85"/>
  <c r="F233" i="86" s="1"/>
  <c r="D72" i="85"/>
  <c r="F221" i="86" s="1"/>
  <c r="D66" i="85"/>
  <c r="F64" i="86" s="1"/>
  <c r="D67" i="85"/>
  <c r="F67" i="86" s="1"/>
  <c r="D68" i="85"/>
  <c r="F71" i="85" s="1"/>
  <c r="H305" i="86" s="1"/>
  <c r="D65" i="85"/>
  <c r="C65" i="138"/>
  <c r="B65" i="138"/>
  <c r="D64" i="138"/>
  <c r="D63" i="138"/>
  <c r="D62" i="138"/>
  <c r="D61" i="138"/>
  <c r="D60" i="138"/>
  <c r="D59" i="138"/>
  <c r="D58" i="138"/>
  <c r="D57" i="138"/>
  <c r="D56" i="138"/>
  <c r="D55" i="138"/>
  <c r="D54" i="138"/>
  <c r="D53" i="138"/>
  <c r="D52" i="138"/>
  <c r="D51" i="138"/>
  <c r="D50" i="138"/>
  <c r="D49" i="138"/>
  <c r="A49" i="138"/>
  <c r="A50" i="138" s="1"/>
  <c r="A51" i="138" s="1"/>
  <c r="A52" i="138" s="1"/>
  <c r="D48" i="138"/>
  <c r="C37" i="138"/>
  <c r="E17" i="138"/>
  <c r="D17" i="138"/>
  <c r="C17" i="138"/>
  <c r="B17" i="138"/>
  <c r="E16" i="138"/>
  <c r="D16" i="138"/>
  <c r="C16" i="138"/>
  <c r="B16" i="138"/>
  <c r="E15" i="138"/>
  <c r="D15" i="138"/>
  <c r="C15" i="138"/>
  <c r="B15" i="138"/>
  <c r="E14" i="138"/>
  <c r="D14" i="138"/>
  <c r="C14" i="138"/>
  <c r="B14" i="138"/>
  <c r="E9" i="138"/>
  <c r="D9" i="138"/>
  <c r="C9" i="138"/>
  <c r="B9" i="138"/>
  <c r="E8" i="138"/>
  <c r="D8" i="138"/>
  <c r="C8" i="138"/>
  <c r="B8" i="138"/>
  <c r="E7" i="138"/>
  <c r="D7" i="138"/>
  <c r="C7" i="138"/>
  <c r="B7" i="138"/>
  <c r="E6" i="138"/>
  <c r="D6" i="138"/>
  <c r="C6" i="138"/>
  <c r="B6" i="138"/>
  <c r="F64" i="137"/>
  <c r="E64" i="137"/>
  <c r="F62" i="137"/>
  <c r="E62" i="137"/>
  <c r="F57" i="137"/>
  <c r="D30" i="137"/>
  <c r="S30" i="137" s="1"/>
  <c r="T32" i="137" s="1"/>
  <c r="H16" i="137"/>
  <c r="F17" i="138" s="1"/>
  <c r="H15" i="137"/>
  <c r="F16" i="138" s="1"/>
  <c r="H14" i="137"/>
  <c r="F15" i="138" s="1"/>
  <c r="H13" i="137"/>
  <c r="C69" i="52"/>
  <c r="E19" i="137"/>
  <c r="H9" i="137"/>
  <c r="F9" i="138" s="1"/>
  <c r="H8" i="137"/>
  <c r="F8" i="138" s="1"/>
  <c r="H7" i="137"/>
  <c r="F7" i="138" s="1"/>
  <c r="H6" i="137"/>
  <c r="G25" i="137" l="1"/>
  <c r="E41" i="138" s="1"/>
  <c r="B39" i="28"/>
  <c r="B356" i="86"/>
  <c r="K356" i="86" s="1"/>
  <c r="F41" i="51"/>
  <c r="G41" i="51" s="1"/>
  <c r="C19" i="138"/>
  <c r="C11" i="138"/>
  <c r="B11" i="138"/>
  <c r="B19" i="138"/>
  <c r="G40" i="50"/>
  <c r="J84" i="27"/>
  <c r="F60" i="86"/>
  <c r="F412" i="86" s="1"/>
  <c r="F234" i="85"/>
  <c r="H143" i="86" s="1"/>
  <c r="H412" i="86" s="1"/>
  <c r="F77" i="86"/>
  <c r="Q75" i="86" s="1"/>
  <c r="D112" i="85"/>
  <c r="F366" i="86" s="1"/>
  <c r="F112" i="85"/>
  <c r="H366" i="86" s="1"/>
  <c r="F61" i="86"/>
  <c r="F70" i="85"/>
  <c r="H346" i="86" s="1"/>
  <c r="H399" i="86" s="1"/>
  <c r="E11" i="138"/>
  <c r="E19" i="138"/>
  <c r="D19" i="138"/>
  <c r="D11" i="138"/>
  <c r="H18" i="137"/>
  <c r="F6" i="138"/>
  <c r="F11" i="138" s="1"/>
  <c r="H11" i="137"/>
  <c r="D19" i="137"/>
  <c r="D65" i="138"/>
  <c r="F19" i="137"/>
  <c r="C15" i="136"/>
  <c r="C14" i="136"/>
  <c r="F65" i="137"/>
  <c r="F138" i="85"/>
  <c r="D137" i="85" s="1"/>
  <c r="F116" i="86" s="1"/>
  <c r="G19" i="137"/>
  <c r="F140" i="85"/>
  <c r="H117" i="86" s="1"/>
  <c r="F70" i="86"/>
  <c r="O69" i="86" s="1"/>
  <c r="D238" i="85"/>
  <c r="F144" i="86" s="1"/>
  <c r="F414" i="86" s="1"/>
  <c r="K414" i="86" s="1"/>
  <c r="C12" i="136"/>
  <c r="C70" i="52"/>
  <c r="C13" i="136"/>
  <c r="Q81" i="86"/>
  <c r="Q84" i="86"/>
  <c r="Q78" i="86"/>
  <c r="O63" i="86"/>
  <c r="O66" i="86"/>
  <c r="O53" i="138"/>
  <c r="M54" i="138" s="1"/>
  <c r="M53" i="138"/>
  <c r="F14" i="138"/>
  <c r="F19" i="138" s="1"/>
  <c r="A75" i="138" l="1"/>
  <c r="C17" i="136"/>
  <c r="D40" i="51"/>
  <c r="F40" i="51" s="1"/>
  <c r="G40" i="51" s="1"/>
  <c r="B44" i="28"/>
  <c r="J39" i="28"/>
  <c r="B354" i="86" s="1"/>
  <c r="C39" i="49"/>
  <c r="O60" i="86"/>
  <c r="K412" i="86"/>
  <c r="F401" i="86"/>
  <c r="F399" i="86"/>
  <c r="K399" i="86" s="1"/>
  <c r="H401" i="86"/>
  <c r="Q115" i="86"/>
  <c r="H354" i="86"/>
  <c r="C92" i="52" s="1"/>
  <c r="H19" i="137"/>
  <c r="C50" i="52"/>
  <c r="F20" i="138"/>
  <c r="F373" i="86"/>
  <c r="F405" i="86" s="1"/>
  <c r="H25" i="137"/>
  <c r="J25" i="137" s="1"/>
  <c r="D41" i="138"/>
  <c r="B20" i="138"/>
  <c r="D20" i="138"/>
  <c r="C20" i="138"/>
  <c r="K366" i="86"/>
  <c r="G34" i="50" s="1"/>
  <c r="E20" i="138"/>
  <c r="E65" i="137"/>
  <c r="G65" i="137" s="1"/>
  <c r="A53" i="138"/>
  <c r="O54" i="138"/>
  <c r="A54" i="138" s="1"/>
  <c r="A76" i="138" l="1"/>
  <c r="H405" i="86"/>
  <c r="K405" i="86" s="1"/>
  <c r="K401" i="86"/>
  <c r="K354" i="86"/>
  <c r="F41" i="138"/>
  <c r="C12" i="64" s="1"/>
  <c r="O55" i="138"/>
  <c r="M55" i="138"/>
  <c r="J89" i="27" l="1"/>
  <c r="A55" i="138"/>
  <c r="A77" i="138"/>
  <c r="H41" i="138"/>
  <c r="C71" i="49"/>
  <c r="O56" i="138"/>
  <c r="M56" i="138"/>
  <c r="A78" i="138" l="1"/>
  <c r="J85" i="27"/>
  <c r="O57" i="138"/>
  <c r="M57" i="138"/>
  <c r="A79" i="138" s="1"/>
  <c r="A56" i="138"/>
  <c r="A57" i="138" l="1"/>
  <c r="O58" i="138"/>
  <c r="M58" i="138"/>
  <c r="A80" i="138" s="1"/>
  <c r="A58" i="138" l="1"/>
  <c r="O59" i="138"/>
  <c r="M59" i="138"/>
  <c r="A59" i="138" l="1"/>
  <c r="A81" i="138"/>
  <c r="O60" i="138"/>
  <c r="M60" i="138"/>
  <c r="A82" i="138" s="1"/>
  <c r="A60" i="138" l="1"/>
  <c r="O61" i="138"/>
  <c r="M61" i="138"/>
  <c r="A61" i="138" l="1"/>
  <c r="A83" i="138"/>
  <c r="O62" i="138"/>
  <c r="M62" i="138"/>
  <c r="A84" i="138" l="1"/>
  <c r="A62" i="138"/>
  <c r="O63" i="138"/>
  <c r="M63" i="138"/>
  <c r="A63" i="138" l="1"/>
  <c r="A85" i="138"/>
  <c r="O64" i="138"/>
  <c r="M64" i="138"/>
  <c r="A86" i="138" l="1"/>
  <c r="A64" i="138"/>
  <c r="A1" i="134"/>
  <c r="A1" i="133"/>
  <c r="E9" i="136" l="1"/>
  <c r="C9" i="136"/>
  <c r="A4" i="136"/>
  <c r="D52" i="135" l="1"/>
  <c r="F52" i="135" s="1"/>
  <c r="G52" i="135" s="1"/>
  <c r="D48" i="135"/>
  <c r="F48" i="135" s="1"/>
  <c r="G48" i="135" s="1"/>
  <c r="D47" i="135"/>
  <c r="F47" i="135" s="1"/>
  <c r="G47" i="135" s="1"/>
  <c r="D46" i="135"/>
  <c r="F46" i="135" s="1"/>
  <c r="G46" i="135" s="1"/>
  <c r="D45" i="135"/>
  <c r="D37" i="135"/>
  <c r="F37" i="135" s="1"/>
  <c r="G37" i="135" s="1"/>
  <c r="D36" i="135"/>
  <c r="F36" i="135" s="1"/>
  <c r="G36" i="135" s="1"/>
  <c r="D25" i="135"/>
  <c r="F25" i="135" s="1"/>
  <c r="G25" i="135" s="1"/>
  <c r="D26" i="135"/>
  <c r="D27" i="135"/>
  <c r="D28" i="135"/>
  <c r="D29" i="135"/>
  <c r="D30" i="135"/>
  <c r="F30" i="135" s="1"/>
  <c r="G30" i="135" s="1"/>
  <c r="D31" i="135"/>
  <c r="F31" i="135" s="1"/>
  <c r="G31" i="135" s="1"/>
  <c r="D32" i="135"/>
  <c r="F32" i="135" s="1"/>
  <c r="G32" i="135" s="1"/>
  <c r="D33" i="135"/>
  <c r="F33" i="135" s="1"/>
  <c r="G33" i="135" s="1"/>
  <c r="D34" i="135"/>
  <c r="D24" i="135"/>
  <c r="D22" i="135"/>
  <c r="D15" i="135"/>
  <c r="F15" i="135" s="1"/>
  <c r="G15" i="135" s="1"/>
  <c r="D16" i="135"/>
  <c r="F16" i="135" s="1"/>
  <c r="G16" i="135" s="1"/>
  <c r="D17" i="135"/>
  <c r="F17" i="135" s="1"/>
  <c r="G17" i="135" s="1"/>
  <c r="D14" i="135"/>
  <c r="E49" i="135"/>
  <c r="C49" i="135"/>
  <c r="B49" i="135"/>
  <c r="E38" i="135"/>
  <c r="C38" i="135"/>
  <c r="B38" i="135"/>
  <c r="F34" i="135"/>
  <c r="G34" i="135" s="1"/>
  <c r="F29" i="135"/>
  <c r="G29" i="135" s="1"/>
  <c r="F28" i="135"/>
  <c r="G28" i="135" s="1"/>
  <c r="F27" i="135"/>
  <c r="G27" i="135" s="1"/>
  <c r="F26" i="135"/>
  <c r="G26" i="135" s="1"/>
  <c r="F24" i="135"/>
  <c r="G24" i="135" s="1"/>
  <c r="E18" i="135"/>
  <c r="E41" i="135" s="1"/>
  <c r="C18" i="135"/>
  <c r="B18" i="135"/>
  <c r="B41" i="135" s="1"/>
  <c r="B50" i="135" s="1"/>
  <c r="B54" i="135" s="1"/>
  <c r="A6" i="135"/>
  <c r="A1" i="135"/>
  <c r="D24" i="97"/>
  <c r="F23" i="134"/>
  <c r="D23" i="134"/>
  <c r="F16" i="134"/>
  <c r="F25" i="134" s="1"/>
  <c r="F28" i="134" s="1"/>
  <c r="D16" i="134"/>
  <c r="F37" i="133"/>
  <c r="D37" i="133"/>
  <c r="F26" i="133"/>
  <c r="F30" i="133" s="1"/>
  <c r="D26" i="133"/>
  <c r="D30" i="133" s="1"/>
  <c r="D19" i="133"/>
  <c r="F15" i="133"/>
  <c r="F19" i="133" s="1"/>
  <c r="D15" i="133"/>
  <c r="D18" i="28"/>
  <c r="D47" i="28"/>
  <c r="D58" i="28"/>
  <c r="D68" i="28"/>
  <c r="D47" i="27"/>
  <c r="D43" i="27"/>
  <c r="D30" i="27"/>
  <c r="D31" i="27" s="1"/>
  <c r="D64" i="28" l="1"/>
  <c r="D25" i="134"/>
  <c r="D28" i="134" s="1"/>
  <c r="C41" i="135"/>
  <c r="C50" i="135" s="1"/>
  <c r="C54" i="135" s="1"/>
  <c r="E50" i="135"/>
  <c r="E54" i="135" s="1"/>
  <c r="D49" i="135"/>
  <c r="D38" i="135"/>
  <c r="I39" i="135" s="1"/>
  <c r="D18" i="135"/>
  <c r="F14" i="135"/>
  <c r="F45" i="135"/>
  <c r="F22" i="135"/>
  <c r="D69" i="28"/>
  <c r="D41" i="135" l="1"/>
  <c r="D50" i="135" s="1"/>
  <c r="D54" i="135" s="1"/>
  <c r="G22" i="135"/>
  <c r="G38" i="135" s="1"/>
  <c r="F38" i="135"/>
  <c r="G45" i="135"/>
  <c r="F49" i="135"/>
  <c r="G49" i="135" s="1"/>
  <c r="G14" i="135"/>
  <c r="F18" i="135"/>
  <c r="F41" i="135" l="1"/>
  <c r="F50" i="135" s="1"/>
  <c r="G18" i="135"/>
  <c r="G41" i="135" s="1"/>
  <c r="F54" i="135" l="1"/>
  <c r="G54" i="135" s="1"/>
  <c r="G50" i="135"/>
  <c r="G12" i="136" l="1"/>
  <c r="G13" i="136"/>
  <c r="G15" i="136"/>
  <c r="C36" i="49"/>
  <c r="C35" i="49"/>
  <c r="G14" i="136" l="1"/>
  <c r="G17" i="136" s="1"/>
  <c r="C34" i="49"/>
  <c r="A19" i="95"/>
  <c r="A20" i="95" s="1"/>
  <c r="A21" i="95" s="1"/>
  <c r="A22" i="95" s="1"/>
  <c r="P23" i="95" l="1"/>
  <c r="N24" i="95" s="1"/>
  <c r="N23" i="95"/>
  <c r="D14" i="71"/>
  <c r="F14" i="71" s="1"/>
  <c r="E16" i="71"/>
  <c r="C16" i="71"/>
  <c r="B16" i="71"/>
  <c r="D27" i="96"/>
  <c r="F27" i="96" s="1"/>
  <c r="G27" i="96" s="1"/>
  <c r="A23" i="95" l="1"/>
  <c r="P24" i="95"/>
  <c r="A24" i="95" s="1"/>
  <c r="G14" i="71"/>
  <c r="Q10" i="130"/>
  <c r="Q7" i="130"/>
  <c r="Q8" i="130"/>
  <c r="Q9" i="130"/>
  <c r="Q11" i="130"/>
  <c r="Q12" i="130"/>
  <c r="Q13" i="130"/>
  <c r="Q14" i="130"/>
  <c r="Q15" i="130"/>
  <c r="Q16" i="130"/>
  <c r="Q17" i="130"/>
  <c r="Q18" i="130"/>
  <c r="Q19" i="130"/>
  <c r="Q20" i="130"/>
  <c r="Q21" i="130"/>
  <c r="Q22" i="130"/>
  <c r="Q23" i="130"/>
  <c r="Q24" i="130"/>
  <c r="Q25" i="130"/>
  <c r="Q26" i="130"/>
  <c r="Q27" i="130"/>
  <c r="Q28" i="130"/>
  <c r="Q29" i="130"/>
  <c r="Q30" i="130"/>
  <c r="Q31" i="130"/>
  <c r="Q32" i="130"/>
  <c r="Q33" i="130"/>
  <c r="Q6" i="130"/>
  <c r="P25" i="95" l="1"/>
  <c r="N25" i="95"/>
  <c r="N26" i="95" l="1"/>
  <c r="P26" i="95"/>
  <c r="A25" i="95"/>
  <c r="S34" i="130"/>
  <c r="Q34" i="130"/>
  <c r="O34" i="130"/>
  <c r="M34" i="130"/>
  <c r="K34" i="130"/>
  <c r="A26" i="95" l="1"/>
  <c r="N27" i="95"/>
  <c r="P27" i="95"/>
  <c r="A4" i="129"/>
  <c r="A1" i="129"/>
  <c r="A27" i="95" l="1"/>
  <c r="N28" i="95"/>
  <c r="P28" i="95"/>
  <c r="M6" i="28"/>
  <c r="M7" i="28"/>
  <c r="A28" i="95" l="1"/>
  <c r="N29" i="95"/>
  <c r="P29" i="95"/>
  <c r="E36" i="72"/>
  <c r="C36" i="72"/>
  <c r="B36" i="72"/>
  <c r="E34" i="71"/>
  <c r="C34" i="71"/>
  <c r="B34" i="71"/>
  <c r="E35" i="70"/>
  <c r="C35" i="70"/>
  <c r="B35" i="70"/>
  <c r="E35" i="69"/>
  <c r="C35" i="69"/>
  <c r="B35" i="69"/>
  <c r="E59" i="67"/>
  <c r="C59" i="67"/>
  <c r="B59" i="67"/>
  <c r="E59" i="96"/>
  <c r="C59" i="96"/>
  <c r="B59" i="96"/>
  <c r="E60" i="51"/>
  <c r="C60" i="51"/>
  <c r="B60" i="51"/>
  <c r="A29" i="95" l="1"/>
  <c r="P30" i="95"/>
  <c r="N30" i="95"/>
  <c r="E24" i="62"/>
  <c r="P31" i="95" l="1"/>
  <c r="N31" i="95"/>
  <c r="A30" i="95"/>
  <c r="P32" i="95" l="1"/>
  <c r="N32" i="95"/>
  <c r="A31" i="95"/>
  <c r="N33" i="95" l="1"/>
  <c r="P33" i="95"/>
  <c r="A32" i="95"/>
  <c r="H345" i="86"/>
  <c r="F345" i="86"/>
  <c r="C90" i="52" s="1"/>
  <c r="F124" i="86"/>
  <c r="H123" i="86"/>
  <c r="F123" i="86"/>
  <c r="H142" i="86"/>
  <c r="F278" i="85"/>
  <c r="H124" i="86" s="1"/>
  <c r="D274" i="85"/>
  <c r="F142" i="86" s="1"/>
  <c r="A33" i="95" l="1"/>
  <c r="P34" i="95"/>
  <c r="N34" i="95"/>
  <c r="Q123" i="86"/>
  <c r="C74" i="49" s="1"/>
  <c r="H160" i="86"/>
  <c r="H28" i="86"/>
  <c r="F107" i="86"/>
  <c r="F100" i="86"/>
  <c r="H141" i="86"/>
  <c r="H27" i="86"/>
  <c r="A34" i="95" l="1"/>
  <c r="J83" i="27"/>
  <c r="C23" i="62"/>
  <c r="G23" i="62" s="1"/>
  <c r="F230" i="86"/>
  <c r="F242" i="86"/>
  <c r="F254" i="86"/>
  <c r="F266" i="86"/>
  <c r="F278" i="86"/>
  <c r="F290" i="86"/>
  <c r="F302" i="86"/>
  <c r="F314" i="86"/>
  <c r="F326" i="86"/>
  <c r="F338" i="86"/>
  <c r="J14" i="27" l="1"/>
  <c r="B13" i="86" s="1"/>
  <c r="O13" i="86" s="1"/>
  <c r="C12" i="49" s="1"/>
  <c r="D37" i="96" l="1"/>
  <c r="F37" i="96" s="1"/>
  <c r="G37" i="96" s="1"/>
  <c r="D36" i="96"/>
  <c r="F36" i="96" s="1"/>
  <c r="G36" i="96" s="1"/>
  <c r="D37" i="67"/>
  <c r="F37" i="67" s="1"/>
  <c r="G37" i="67" s="1"/>
  <c r="D36" i="67"/>
  <c r="F36" i="67" s="1"/>
  <c r="G36" i="67" s="1"/>
  <c r="D37" i="51"/>
  <c r="F37" i="51" s="1"/>
  <c r="G37" i="51" s="1"/>
  <c r="D38" i="51"/>
  <c r="F38" i="51" s="1"/>
  <c r="G38" i="51" s="1"/>
  <c r="F7" i="95" l="1"/>
  <c r="H7" i="95" s="1"/>
  <c r="F182" i="86" l="1"/>
  <c r="J21" i="27"/>
  <c r="B17" i="86" s="1"/>
  <c r="O17" i="86" s="1"/>
  <c r="C19" i="49" s="1"/>
  <c r="F197" i="86"/>
  <c r="E8" i="64" l="1"/>
  <c r="C8" i="64"/>
  <c r="E9" i="57"/>
  <c r="C9" i="57"/>
  <c r="E5" i="82"/>
  <c r="C5" i="82"/>
  <c r="F290" i="85" l="1"/>
  <c r="D290" i="85"/>
  <c r="C78" i="52" l="1"/>
  <c r="F248" i="85"/>
  <c r="H134" i="86" s="1"/>
  <c r="C48" i="52"/>
  <c r="C46" i="52"/>
  <c r="F352" i="86"/>
  <c r="F133" i="85"/>
  <c r="F134" i="85"/>
  <c r="C58" i="52" s="1"/>
  <c r="H371" i="86"/>
  <c r="H372" i="86"/>
  <c r="D205" i="85"/>
  <c r="F372" i="86" s="1"/>
  <c r="F4" i="95"/>
  <c r="H4" i="95" s="1"/>
  <c r="D204" i="85"/>
  <c r="B58" i="28"/>
  <c r="J52" i="28"/>
  <c r="D372" i="86" s="1"/>
  <c r="G7" i="83"/>
  <c r="I7" i="83"/>
  <c r="K7" i="83"/>
  <c r="M7" i="83"/>
  <c r="O7" i="83"/>
  <c r="S7" i="83"/>
  <c r="W7" i="83"/>
  <c r="AA7" i="83"/>
  <c r="AE7" i="83"/>
  <c r="AL7" i="83"/>
  <c r="AM7" i="83"/>
  <c r="AN7" i="83"/>
  <c r="AO7" i="83"/>
  <c r="AP7" i="83"/>
  <c r="AQ7" i="83"/>
  <c r="AR7" i="83"/>
  <c r="AS7" i="83"/>
  <c r="AT7" i="83"/>
  <c r="AU7" i="83"/>
  <c r="AV7" i="83"/>
  <c r="AW7" i="83"/>
  <c r="BB7" i="83"/>
  <c r="BC7" i="83"/>
  <c r="BD7" i="83"/>
  <c r="BE7" i="83"/>
  <c r="BF7" i="83"/>
  <c r="BG7" i="83"/>
  <c r="BH7" i="83"/>
  <c r="BI7" i="83"/>
  <c r="BJ7" i="83"/>
  <c r="BK7" i="83"/>
  <c r="BL7" i="83"/>
  <c r="BM7" i="83"/>
  <c r="BR7" i="83"/>
  <c r="BS7" i="83"/>
  <c r="BT7" i="83"/>
  <c r="BU7" i="83"/>
  <c r="BV7" i="83"/>
  <c r="BW7" i="83"/>
  <c r="BX7" i="83"/>
  <c r="BY7" i="83"/>
  <c r="BZ7" i="83"/>
  <c r="CA7" i="83"/>
  <c r="CB7" i="83"/>
  <c r="CC7" i="83"/>
  <c r="D35" i="72"/>
  <c r="F35" i="72" s="1"/>
  <c r="G35" i="72" s="1"/>
  <c r="F179" i="86"/>
  <c r="H30" i="86"/>
  <c r="H31" i="86"/>
  <c r="D39" i="85"/>
  <c r="F31" i="86" s="1"/>
  <c r="D40" i="85"/>
  <c r="F35" i="86" s="1"/>
  <c r="D33" i="72"/>
  <c r="F33" i="72" s="1"/>
  <c r="G33" i="72" s="1"/>
  <c r="E18" i="72"/>
  <c r="B18" i="72"/>
  <c r="C18" i="72"/>
  <c r="D15" i="72"/>
  <c r="F15" i="72" s="1"/>
  <c r="G15" i="72" s="1"/>
  <c r="D16" i="72"/>
  <c r="F16" i="72" s="1"/>
  <c r="D17" i="72"/>
  <c r="F17" i="72" s="1"/>
  <c r="G17" i="72" s="1"/>
  <c r="D14" i="72"/>
  <c r="F14" i="72" s="1"/>
  <c r="G14" i="72" s="1"/>
  <c r="J53" i="28"/>
  <c r="E32" i="82"/>
  <c r="E36" i="82" s="1"/>
  <c r="F335" i="86"/>
  <c r="F334" i="86"/>
  <c r="F323" i="86"/>
  <c r="F322" i="86"/>
  <c r="F311" i="86"/>
  <c r="F310" i="86"/>
  <c r="F299" i="86"/>
  <c r="F298" i="86"/>
  <c r="F287" i="86"/>
  <c r="F286" i="86"/>
  <c r="F275" i="86"/>
  <c r="F274" i="86"/>
  <c r="F263" i="86"/>
  <c r="F262" i="86"/>
  <c r="F251" i="86"/>
  <c r="F250" i="86"/>
  <c r="F239" i="86"/>
  <c r="F238" i="86"/>
  <c r="F227" i="86"/>
  <c r="F226" i="86"/>
  <c r="H157" i="86"/>
  <c r="H156" i="86"/>
  <c r="F155" i="86"/>
  <c r="H147" i="86"/>
  <c r="H148" i="86"/>
  <c r="H149" i="86"/>
  <c r="H150" i="86"/>
  <c r="H151" i="86"/>
  <c r="F152" i="86"/>
  <c r="F153" i="86"/>
  <c r="H154" i="86"/>
  <c r="F137" i="86"/>
  <c r="F138" i="86"/>
  <c r="H139" i="86"/>
  <c r="F104" i="86"/>
  <c r="F98" i="86"/>
  <c r="H25" i="86"/>
  <c r="H24" i="86"/>
  <c r="A4" i="54"/>
  <c r="A4" i="50"/>
  <c r="A4" i="98"/>
  <c r="A6" i="72"/>
  <c r="A6" i="71"/>
  <c r="A6" i="70"/>
  <c r="A6" i="69"/>
  <c r="A6" i="96"/>
  <c r="A6" i="67"/>
  <c r="A6" i="51"/>
  <c r="A6" i="52"/>
  <c r="A44" i="52" s="1"/>
  <c r="A5" i="28"/>
  <c r="A4" i="133" s="1"/>
  <c r="A4" i="134" s="1"/>
  <c r="D31" i="67"/>
  <c r="F31" i="67" s="1"/>
  <c r="G31" i="67" s="1"/>
  <c r="D32" i="51"/>
  <c r="F32" i="51" s="1"/>
  <c r="G32" i="51" s="1"/>
  <c r="F196" i="86"/>
  <c r="H136" i="86"/>
  <c r="F136" i="86"/>
  <c r="C40" i="82"/>
  <c r="G40" i="82" s="1"/>
  <c r="F93" i="85"/>
  <c r="H44" i="86" s="1"/>
  <c r="F269" i="85"/>
  <c r="H34" i="86" s="1"/>
  <c r="H418" i="86" s="1"/>
  <c r="H7" i="55"/>
  <c r="F11" i="79" s="1"/>
  <c r="C18" i="79"/>
  <c r="D18" i="79"/>
  <c r="E18" i="79"/>
  <c r="B18" i="79"/>
  <c r="F216" i="85"/>
  <c r="H48" i="86" s="1"/>
  <c r="F98" i="85"/>
  <c r="H36" i="86" s="1"/>
  <c r="F60" i="85"/>
  <c r="H49" i="86" s="1"/>
  <c r="H14" i="55"/>
  <c r="H50" i="86"/>
  <c r="F49" i="86"/>
  <c r="F48" i="86"/>
  <c r="H37" i="86"/>
  <c r="H39" i="86"/>
  <c r="H38" i="86"/>
  <c r="F36" i="86"/>
  <c r="D211" i="85"/>
  <c r="F37" i="86" s="1"/>
  <c r="D97" i="85"/>
  <c r="F50" i="86" s="1"/>
  <c r="F61" i="85"/>
  <c r="H55" i="86" s="1"/>
  <c r="D18" i="55"/>
  <c r="E18" i="55"/>
  <c r="F18" i="55"/>
  <c r="C18" i="52" s="1"/>
  <c r="G18" i="55"/>
  <c r="C64" i="52" s="1"/>
  <c r="H35" i="86"/>
  <c r="C11" i="79"/>
  <c r="D11" i="79"/>
  <c r="E11" i="79"/>
  <c r="B11" i="79"/>
  <c r="E12" i="55"/>
  <c r="E19" i="55" s="1"/>
  <c r="C13" i="79"/>
  <c r="F423" i="86"/>
  <c r="H423" i="86"/>
  <c r="F421" i="86"/>
  <c r="H421" i="86"/>
  <c r="F420" i="86"/>
  <c r="H420" i="86"/>
  <c r="I13" i="106"/>
  <c r="G13" i="106"/>
  <c r="F13" i="106"/>
  <c r="E13" i="106"/>
  <c r="D13" i="106"/>
  <c r="C13" i="106"/>
  <c r="B13" i="106"/>
  <c r="H333" i="86"/>
  <c r="F333" i="86"/>
  <c r="H321" i="86"/>
  <c r="F321" i="86"/>
  <c r="H237" i="86"/>
  <c r="F237" i="86"/>
  <c r="H213" i="86"/>
  <c r="F213" i="86"/>
  <c r="H296" i="86"/>
  <c r="H308" i="86"/>
  <c r="F308" i="86"/>
  <c r="F296" i="86"/>
  <c r="H284" i="86"/>
  <c r="F284" i="86"/>
  <c r="H272" i="86"/>
  <c r="F272" i="86"/>
  <c r="H260" i="86"/>
  <c r="F260" i="86"/>
  <c r="H248" i="86"/>
  <c r="F248" i="86"/>
  <c r="H224" i="86"/>
  <c r="F224" i="86"/>
  <c r="G49" i="83"/>
  <c r="Q49" i="83" s="1"/>
  <c r="I49" i="83"/>
  <c r="K49" i="83"/>
  <c r="M49" i="83"/>
  <c r="O49" i="83"/>
  <c r="S49" i="83"/>
  <c r="W49" i="83"/>
  <c r="AX49" i="83" s="1"/>
  <c r="AY49" i="83" s="1"/>
  <c r="AA49" i="83"/>
  <c r="AE49" i="83"/>
  <c r="AL49" i="83"/>
  <c r="AM49" i="83"/>
  <c r="AN49" i="83"/>
  <c r="AO49" i="83"/>
  <c r="AP49" i="83"/>
  <c r="AQ49" i="83"/>
  <c r="AR49" i="83"/>
  <c r="AS49" i="83"/>
  <c r="AT49" i="83"/>
  <c r="AU49" i="83"/>
  <c r="AV49" i="83"/>
  <c r="AW49" i="83"/>
  <c r="BB49" i="83"/>
  <c r="BN49" i="83" s="1"/>
  <c r="BO49" i="83" s="1"/>
  <c r="BC49" i="83"/>
  <c r="BD49" i="83"/>
  <c r="BE49" i="83"/>
  <c r="BF49" i="83"/>
  <c r="BG49" i="83"/>
  <c r="BH49" i="83"/>
  <c r="BI49" i="83"/>
  <c r="BJ49" i="83"/>
  <c r="BK49" i="83"/>
  <c r="BL49" i="83"/>
  <c r="BM49" i="83"/>
  <c r="BR49" i="83"/>
  <c r="BS49" i="83"/>
  <c r="BT49" i="83"/>
  <c r="BU49" i="83"/>
  <c r="CD49" i="83" s="1"/>
  <c r="CE49" i="83" s="1"/>
  <c r="BV49" i="83"/>
  <c r="BW49" i="83"/>
  <c r="BX49" i="83"/>
  <c r="BY49" i="83"/>
  <c r="BZ49" i="83"/>
  <c r="CA49" i="83"/>
  <c r="CB49" i="83"/>
  <c r="CC49" i="83"/>
  <c r="G50" i="83"/>
  <c r="Q50" i="83" s="1"/>
  <c r="I50" i="83"/>
  <c r="K50" i="83"/>
  <c r="M50" i="83"/>
  <c r="O50" i="83"/>
  <c r="S50" i="83"/>
  <c r="W50" i="83"/>
  <c r="AA50" i="83"/>
  <c r="AE50" i="83"/>
  <c r="AL50" i="83"/>
  <c r="AM50" i="83"/>
  <c r="AN50" i="83"/>
  <c r="AO50" i="83"/>
  <c r="AP50" i="83"/>
  <c r="AQ50" i="83"/>
  <c r="AR50" i="83"/>
  <c r="AS50" i="83"/>
  <c r="AT50" i="83"/>
  <c r="AU50" i="83"/>
  <c r="AV50" i="83"/>
  <c r="AW50" i="83"/>
  <c r="BB50" i="83"/>
  <c r="BC50" i="83"/>
  <c r="BD50" i="83"/>
  <c r="BE50" i="83"/>
  <c r="BF50" i="83"/>
  <c r="BG50" i="83"/>
  <c r="BH50" i="83"/>
  <c r="BI50" i="83"/>
  <c r="BJ50" i="83"/>
  <c r="BK50" i="83"/>
  <c r="BL50" i="83"/>
  <c r="BM50" i="83"/>
  <c r="BR50" i="83"/>
  <c r="BS50" i="83"/>
  <c r="BT50" i="83"/>
  <c r="BU50" i="83"/>
  <c r="BV50" i="83"/>
  <c r="BW50" i="83"/>
  <c r="BX50" i="83"/>
  <c r="BY50" i="83"/>
  <c r="BZ50" i="83"/>
  <c r="CA50" i="83"/>
  <c r="CB50" i="83"/>
  <c r="CC50" i="83"/>
  <c r="G51" i="83"/>
  <c r="I51" i="83"/>
  <c r="K51" i="83"/>
  <c r="M51" i="83"/>
  <c r="O51" i="83"/>
  <c r="S51" i="83"/>
  <c r="W51" i="83"/>
  <c r="AA51" i="83"/>
  <c r="AE51" i="83"/>
  <c r="AL51" i="83"/>
  <c r="AM51" i="83"/>
  <c r="AN51" i="83"/>
  <c r="AO51" i="83"/>
  <c r="AP51" i="83"/>
  <c r="AQ51" i="83"/>
  <c r="AR51" i="83"/>
  <c r="AS51" i="83"/>
  <c r="AT51" i="83"/>
  <c r="AU51" i="83"/>
  <c r="AV51" i="83"/>
  <c r="AW51" i="83"/>
  <c r="BB51" i="83"/>
  <c r="BC51" i="83"/>
  <c r="BD51" i="83"/>
  <c r="BE51" i="83"/>
  <c r="BF51" i="83"/>
  <c r="BG51" i="83"/>
  <c r="BH51" i="83"/>
  <c r="BI51" i="83"/>
  <c r="BJ51" i="83"/>
  <c r="BK51" i="83"/>
  <c r="BL51" i="83"/>
  <c r="BM51" i="83"/>
  <c r="BR51" i="83"/>
  <c r="BS51" i="83"/>
  <c r="BT51" i="83"/>
  <c r="BU51" i="83"/>
  <c r="BV51" i="83"/>
  <c r="BW51" i="83"/>
  <c r="BX51" i="83"/>
  <c r="BY51" i="83"/>
  <c r="BZ51" i="83"/>
  <c r="CA51" i="83"/>
  <c r="CB51" i="83"/>
  <c r="CC51" i="83"/>
  <c r="G52" i="83"/>
  <c r="Q52" i="83" s="1"/>
  <c r="I52" i="83"/>
  <c r="K52" i="83"/>
  <c r="M52" i="83"/>
  <c r="O52" i="83"/>
  <c r="S52" i="83"/>
  <c r="W52" i="83"/>
  <c r="AA52" i="83"/>
  <c r="AE52" i="83"/>
  <c r="AL52" i="83"/>
  <c r="AM52" i="83"/>
  <c r="AN52" i="83"/>
  <c r="AO52" i="83"/>
  <c r="AP52" i="83"/>
  <c r="AQ52" i="83"/>
  <c r="AR52" i="83"/>
  <c r="AS52" i="83"/>
  <c r="AT52" i="83"/>
  <c r="AU52" i="83"/>
  <c r="AV52" i="83"/>
  <c r="AW52" i="83"/>
  <c r="BB52" i="83"/>
  <c r="BC52" i="83"/>
  <c r="BD52" i="83"/>
  <c r="BE52" i="83"/>
  <c r="BF52" i="83"/>
  <c r="BG52" i="83"/>
  <c r="BH52" i="83"/>
  <c r="BI52" i="83"/>
  <c r="BJ52" i="83"/>
  <c r="BK52" i="83"/>
  <c r="BL52" i="83"/>
  <c r="BM52" i="83"/>
  <c r="BR52" i="83"/>
  <c r="BS52" i="83"/>
  <c r="BT52" i="83"/>
  <c r="BU52" i="83"/>
  <c r="BV52" i="83"/>
  <c r="BW52" i="83"/>
  <c r="BX52" i="83"/>
  <c r="BY52" i="83"/>
  <c r="BZ52" i="83"/>
  <c r="CA52" i="83"/>
  <c r="CB52" i="83"/>
  <c r="CC52" i="83"/>
  <c r="G53" i="83"/>
  <c r="I53" i="83"/>
  <c r="K53" i="83"/>
  <c r="M53" i="83"/>
  <c r="O53" i="83"/>
  <c r="S53" i="83"/>
  <c r="W53" i="83"/>
  <c r="AA53" i="83"/>
  <c r="AE53" i="83"/>
  <c r="AL53" i="83"/>
  <c r="AM53" i="83"/>
  <c r="AN53" i="83"/>
  <c r="AO53" i="83"/>
  <c r="AP53" i="83"/>
  <c r="AQ53" i="83"/>
  <c r="AR53" i="83"/>
  <c r="AS53" i="83"/>
  <c r="AT53" i="83"/>
  <c r="AU53" i="83"/>
  <c r="AV53" i="83"/>
  <c r="AW53" i="83"/>
  <c r="BB53" i="83"/>
  <c r="BC53" i="83"/>
  <c r="BD53" i="83"/>
  <c r="BE53" i="83"/>
  <c r="BF53" i="83"/>
  <c r="BG53" i="83"/>
  <c r="BH53" i="83"/>
  <c r="BI53" i="83"/>
  <c r="BJ53" i="83"/>
  <c r="BK53" i="83"/>
  <c r="BL53" i="83"/>
  <c r="BM53" i="83"/>
  <c r="BR53" i="83"/>
  <c r="BS53" i="83"/>
  <c r="BT53" i="83"/>
  <c r="BU53" i="83"/>
  <c r="BV53" i="83"/>
  <c r="BW53" i="83"/>
  <c r="BX53" i="83"/>
  <c r="BY53" i="83"/>
  <c r="BZ53" i="83"/>
  <c r="CA53" i="83"/>
  <c r="CB53" i="83"/>
  <c r="CC53" i="83"/>
  <c r="G54" i="83"/>
  <c r="Q54" i="83" s="1"/>
  <c r="I54" i="83"/>
  <c r="K54" i="83"/>
  <c r="M54" i="83"/>
  <c r="O54" i="83"/>
  <c r="S54" i="83"/>
  <c r="W54" i="83"/>
  <c r="AA54" i="83"/>
  <c r="AE54" i="83"/>
  <c r="AL54" i="83"/>
  <c r="AM54" i="83"/>
  <c r="AN54" i="83"/>
  <c r="AO54" i="83"/>
  <c r="AX54" i="83" s="1"/>
  <c r="AY54" i="83" s="1"/>
  <c r="AP54" i="83"/>
  <c r="AQ54" i="83"/>
  <c r="AR54" i="83"/>
  <c r="AS54" i="83"/>
  <c r="AT54" i="83"/>
  <c r="AU54" i="83"/>
  <c r="AV54" i="83"/>
  <c r="AW54" i="83"/>
  <c r="BB54" i="83"/>
  <c r="BC54" i="83"/>
  <c r="BD54" i="83"/>
  <c r="BE54" i="83"/>
  <c r="BF54" i="83"/>
  <c r="BG54" i="83"/>
  <c r="BH54" i="83"/>
  <c r="BI54" i="83"/>
  <c r="BJ54" i="83"/>
  <c r="BK54" i="83"/>
  <c r="BL54" i="83"/>
  <c r="BM54" i="83"/>
  <c r="BR54" i="83"/>
  <c r="BS54" i="83"/>
  <c r="BT54" i="83"/>
  <c r="CD54" i="83" s="1"/>
  <c r="BU54" i="83"/>
  <c r="BV54" i="83"/>
  <c r="BW54" i="83"/>
  <c r="BX54" i="83"/>
  <c r="BY54" i="83"/>
  <c r="BZ54" i="83"/>
  <c r="CA54" i="83"/>
  <c r="CB54" i="83"/>
  <c r="CC54" i="83"/>
  <c r="G55" i="83"/>
  <c r="I55" i="83"/>
  <c r="K55" i="83"/>
  <c r="M55" i="83"/>
  <c r="O55" i="83"/>
  <c r="S55" i="83"/>
  <c r="W55" i="83"/>
  <c r="AA55" i="83"/>
  <c r="AE55" i="83"/>
  <c r="AL55" i="83"/>
  <c r="AM55" i="83"/>
  <c r="AN55" i="83"/>
  <c r="AO55" i="83"/>
  <c r="AP55" i="83"/>
  <c r="AQ55" i="83"/>
  <c r="AR55" i="83"/>
  <c r="AS55" i="83"/>
  <c r="AT55" i="83"/>
  <c r="AU55" i="83"/>
  <c r="AV55" i="83"/>
  <c r="AW55" i="83"/>
  <c r="BB55" i="83"/>
  <c r="BC55" i="83"/>
  <c r="BD55" i="83"/>
  <c r="BE55" i="83"/>
  <c r="BF55" i="83"/>
  <c r="BG55" i="83"/>
  <c r="BH55" i="83"/>
  <c r="BI55" i="83"/>
  <c r="BJ55" i="83"/>
  <c r="BK55" i="83"/>
  <c r="BL55" i="83"/>
  <c r="BM55" i="83"/>
  <c r="BR55" i="83"/>
  <c r="BS55" i="83"/>
  <c r="BT55" i="83"/>
  <c r="BU55" i="83"/>
  <c r="BV55" i="83"/>
  <c r="BW55" i="83"/>
  <c r="BX55" i="83"/>
  <c r="BY55" i="83"/>
  <c r="BZ55" i="83"/>
  <c r="CA55" i="83"/>
  <c r="CB55" i="83"/>
  <c r="CC55" i="83"/>
  <c r="G56" i="83"/>
  <c r="Q56" i="83" s="1"/>
  <c r="I56" i="83"/>
  <c r="K56" i="83"/>
  <c r="M56" i="83"/>
  <c r="O56" i="83"/>
  <c r="S56" i="83"/>
  <c r="U56" i="83"/>
  <c r="W56" i="83"/>
  <c r="AA56" i="83"/>
  <c r="AE56" i="83"/>
  <c r="AL56" i="83"/>
  <c r="AM56" i="83"/>
  <c r="AN56" i="83"/>
  <c r="AO56" i="83"/>
  <c r="AP56" i="83"/>
  <c r="AQ56" i="83"/>
  <c r="AR56" i="83"/>
  <c r="AS56" i="83"/>
  <c r="AT56" i="83"/>
  <c r="AU56" i="83"/>
  <c r="AV56" i="83"/>
  <c r="AW56" i="83"/>
  <c r="BB56" i="83"/>
  <c r="BC56" i="83"/>
  <c r="BD56" i="83"/>
  <c r="BE56" i="83"/>
  <c r="BF56" i="83"/>
  <c r="BG56" i="83"/>
  <c r="BH56" i="83"/>
  <c r="BI56" i="83"/>
  <c r="BJ56" i="83"/>
  <c r="BK56" i="83"/>
  <c r="BL56" i="83"/>
  <c r="BM56" i="83"/>
  <c r="BR56" i="83"/>
  <c r="BS56" i="83"/>
  <c r="BT56" i="83"/>
  <c r="BU56" i="83"/>
  <c r="BV56" i="83"/>
  <c r="BW56" i="83"/>
  <c r="BX56" i="83"/>
  <c r="BY56" i="83"/>
  <c r="BZ56" i="83"/>
  <c r="CA56" i="83"/>
  <c r="CB56" i="83"/>
  <c r="CC56" i="83"/>
  <c r="G57" i="83"/>
  <c r="Q57" i="83" s="1"/>
  <c r="I57" i="83"/>
  <c r="K57" i="83"/>
  <c r="M57" i="83"/>
  <c r="O57" i="83"/>
  <c r="S57" i="83"/>
  <c r="W57" i="83"/>
  <c r="AA57" i="83"/>
  <c r="AE57" i="83"/>
  <c r="AL57" i="83"/>
  <c r="AM57" i="83"/>
  <c r="AN57" i="83"/>
  <c r="AX57" i="83" s="1"/>
  <c r="AY57" i="83" s="1"/>
  <c r="AO57" i="83"/>
  <c r="AP57" i="83"/>
  <c r="AQ57" i="83"/>
  <c r="AR57" i="83"/>
  <c r="AS57" i="83"/>
  <c r="AT57" i="83"/>
  <c r="AU57" i="83"/>
  <c r="AV57" i="83"/>
  <c r="AW57" i="83"/>
  <c r="BB57" i="83"/>
  <c r="BC57" i="83"/>
  <c r="BD57" i="83"/>
  <c r="BE57" i="83"/>
  <c r="BF57" i="83"/>
  <c r="BG57" i="83"/>
  <c r="BH57" i="83"/>
  <c r="BI57" i="83"/>
  <c r="BJ57" i="83"/>
  <c r="BK57" i="83"/>
  <c r="BL57" i="83"/>
  <c r="BM57" i="83"/>
  <c r="BR57" i="83"/>
  <c r="BS57" i="83"/>
  <c r="BT57" i="83"/>
  <c r="BU57" i="83"/>
  <c r="BV57" i="83"/>
  <c r="BW57" i="83"/>
  <c r="BX57" i="83"/>
  <c r="BY57" i="83"/>
  <c r="BZ57" i="83"/>
  <c r="CA57" i="83"/>
  <c r="CB57" i="83"/>
  <c r="CC57" i="83"/>
  <c r="G58" i="83"/>
  <c r="I58" i="83"/>
  <c r="K58" i="83"/>
  <c r="M58" i="83"/>
  <c r="O58" i="83"/>
  <c r="S58" i="83"/>
  <c r="W58" i="83"/>
  <c r="AA58" i="83"/>
  <c r="AE58" i="83"/>
  <c r="AL58" i="83"/>
  <c r="AM58" i="83"/>
  <c r="AN58" i="83"/>
  <c r="AO58" i="83"/>
  <c r="AP58" i="83"/>
  <c r="AQ58" i="83"/>
  <c r="AR58" i="83"/>
  <c r="AX58" i="83" s="1"/>
  <c r="AS58" i="83"/>
  <c r="AT58" i="83"/>
  <c r="AU58" i="83"/>
  <c r="AV58" i="83"/>
  <c r="AW58" i="83"/>
  <c r="BB58" i="83"/>
  <c r="BC58" i="83"/>
  <c r="BD58" i="83"/>
  <c r="BE58" i="83"/>
  <c r="BF58" i="83"/>
  <c r="BG58" i="83"/>
  <c r="BH58" i="83"/>
  <c r="BI58" i="83"/>
  <c r="BJ58" i="83"/>
  <c r="BK58" i="83"/>
  <c r="BL58" i="83"/>
  <c r="BM58" i="83"/>
  <c r="BR58" i="83"/>
  <c r="BS58" i="83"/>
  <c r="BT58" i="83"/>
  <c r="BU58" i="83"/>
  <c r="BV58" i="83"/>
  <c r="BW58" i="83"/>
  <c r="BX58" i="83"/>
  <c r="BY58" i="83"/>
  <c r="BZ58" i="83"/>
  <c r="CA58" i="83"/>
  <c r="CB58" i="83"/>
  <c r="CC58" i="83"/>
  <c r="G59" i="83"/>
  <c r="I59" i="83"/>
  <c r="K59" i="83"/>
  <c r="M59" i="83"/>
  <c r="O59" i="83"/>
  <c r="S59" i="83"/>
  <c r="W59" i="83"/>
  <c r="AA59" i="83"/>
  <c r="AE59" i="83"/>
  <c r="AL59" i="83"/>
  <c r="AX59" i="83" s="1"/>
  <c r="AM59" i="83"/>
  <c r="AN59" i="83"/>
  <c r="AO59" i="83"/>
  <c r="AP59" i="83"/>
  <c r="AQ59" i="83"/>
  <c r="AR59" i="83"/>
  <c r="AS59" i="83"/>
  <c r="AT59" i="83"/>
  <c r="AU59" i="83"/>
  <c r="AV59" i="83"/>
  <c r="AW59" i="83"/>
  <c r="BB59" i="83"/>
  <c r="BC59" i="83"/>
  <c r="BD59" i="83"/>
  <c r="BE59" i="83"/>
  <c r="BF59" i="83"/>
  <c r="BG59" i="83"/>
  <c r="BH59" i="83"/>
  <c r="BI59" i="83"/>
  <c r="BJ59" i="83"/>
  <c r="BK59" i="83"/>
  <c r="BL59" i="83"/>
  <c r="BM59" i="83"/>
  <c r="BR59" i="83"/>
  <c r="BS59" i="83"/>
  <c r="BT59" i="83"/>
  <c r="BU59" i="83"/>
  <c r="BV59" i="83"/>
  <c r="BW59" i="83"/>
  <c r="BX59" i="83"/>
  <c r="BY59" i="83"/>
  <c r="BZ59" i="83"/>
  <c r="CA59" i="83"/>
  <c r="CB59" i="83"/>
  <c r="CC59" i="83"/>
  <c r="G60" i="83"/>
  <c r="Q60" i="83" s="1"/>
  <c r="I60" i="83"/>
  <c r="K60" i="83"/>
  <c r="M60" i="83"/>
  <c r="O60" i="83"/>
  <c r="S60" i="83"/>
  <c r="W60" i="83"/>
  <c r="AA60" i="83"/>
  <c r="AE60" i="83"/>
  <c r="AL60" i="83"/>
  <c r="AM60" i="83"/>
  <c r="AN60" i="83"/>
  <c r="AO60" i="83"/>
  <c r="AP60" i="83"/>
  <c r="AQ60" i="83"/>
  <c r="AR60" i="83"/>
  <c r="AS60" i="83"/>
  <c r="AT60" i="83"/>
  <c r="AU60" i="83"/>
  <c r="AV60" i="83"/>
  <c r="AW60" i="83"/>
  <c r="BB60" i="83"/>
  <c r="BN60" i="83" s="1"/>
  <c r="BO60" i="83" s="1"/>
  <c r="BC60" i="83"/>
  <c r="BD60" i="83"/>
  <c r="BE60" i="83"/>
  <c r="BF60" i="83"/>
  <c r="BG60" i="83"/>
  <c r="BH60" i="83"/>
  <c r="BI60" i="83"/>
  <c r="BJ60" i="83"/>
  <c r="BK60" i="83"/>
  <c r="BL60" i="83"/>
  <c r="BM60" i="83"/>
  <c r="BR60" i="83"/>
  <c r="BS60" i="83"/>
  <c r="BT60" i="83"/>
  <c r="BU60" i="83"/>
  <c r="BV60" i="83"/>
  <c r="BW60" i="83"/>
  <c r="BX60" i="83"/>
  <c r="BY60" i="83"/>
  <c r="BZ60" i="83"/>
  <c r="CA60" i="83"/>
  <c r="CB60" i="83"/>
  <c r="CC60" i="83"/>
  <c r="G61" i="83"/>
  <c r="Q61" i="83" s="1"/>
  <c r="I61" i="83"/>
  <c r="K61" i="83"/>
  <c r="M61" i="83"/>
  <c r="O61" i="83"/>
  <c r="S61" i="83"/>
  <c r="W61" i="83"/>
  <c r="AA61" i="83"/>
  <c r="BN61" i="83" s="1"/>
  <c r="BO61" i="83" s="1"/>
  <c r="AE61" i="83"/>
  <c r="AL61" i="83"/>
  <c r="AM61" i="83"/>
  <c r="AN61" i="83"/>
  <c r="AO61" i="83"/>
  <c r="AP61" i="83"/>
  <c r="AQ61" i="83"/>
  <c r="AR61" i="83"/>
  <c r="AS61" i="83"/>
  <c r="AT61" i="83"/>
  <c r="AU61" i="83"/>
  <c r="AV61" i="83"/>
  <c r="AW61" i="83"/>
  <c r="BB61" i="83"/>
  <c r="BC61" i="83"/>
  <c r="BD61" i="83"/>
  <c r="BE61" i="83"/>
  <c r="BF61" i="83"/>
  <c r="BG61" i="83"/>
  <c r="BH61" i="83"/>
  <c r="BI61" i="83"/>
  <c r="BJ61" i="83"/>
  <c r="BK61" i="83"/>
  <c r="BL61" i="83"/>
  <c r="BM61" i="83"/>
  <c r="BR61" i="83"/>
  <c r="CD61" i="83" s="1"/>
  <c r="CE61" i="83" s="1"/>
  <c r="BS61" i="83"/>
  <c r="BT61" i="83"/>
  <c r="BU61" i="83"/>
  <c r="BV61" i="83"/>
  <c r="BW61" i="83"/>
  <c r="BX61" i="83"/>
  <c r="BY61" i="83"/>
  <c r="BZ61" i="83"/>
  <c r="CA61" i="83"/>
  <c r="CB61" i="83"/>
  <c r="CC61" i="83"/>
  <c r="G62" i="83"/>
  <c r="I62" i="83"/>
  <c r="K62" i="83"/>
  <c r="M62" i="83"/>
  <c r="O62" i="83"/>
  <c r="S62" i="83"/>
  <c r="W62" i="83"/>
  <c r="AA62" i="83"/>
  <c r="AE62" i="83"/>
  <c r="AL62" i="83"/>
  <c r="AM62" i="83"/>
  <c r="AN62" i="83"/>
  <c r="AO62" i="83"/>
  <c r="AP62" i="83"/>
  <c r="AQ62" i="83"/>
  <c r="AR62" i="83"/>
  <c r="AS62" i="83"/>
  <c r="AT62" i="83"/>
  <c r="AU62" i="83"/>
  <c r="AV62" i="83"/>
  <c r="AW62" i="83"/>
  <c r="BB62" i="83"/>
  <c r="BC62" i="83"/>
  <c r="BD62" i="83"/>
  <c r="BE62" i="83"/>
  <c r="BF62" i="83"/>
  <c r="BG62" i="83"/>
  <c r="BN62" i="83" s="1"/>
  <c r="BO62" i="83" s="1"/>
  <c r="BH62" i="83"/>
  <c r="BI62" i="83"/>
  <c r="BJ62" i="83"/>
  <c r="BK62" i="83"/>
  <c r="BL62" i="83"/>
  <c r="BM62" i="83"/>
  <c r="BR62" i="83"/>
  <c r="BS62" i="83"/>
  <c r="CD62" i="83" s="1"/>
  <c r="BT62" i="83"/>
  <c r="BU62" i="83"/>
  <c r="BV62" i="83"/>
  <c r="BW62" i="83"/>
  <c r="BX62" i="83"/>
  <c r="BY62" i="83"/>
  <c r="BZ62" i="83"/>
  <c r="CA62" i="83"/>
  <c r="CB62" i="83"/>
  <c r="CC62" i="83"/>
  <c r="G63" i="83"/>
  <c r="I63" i="83"/>
  <c r="K63" i="83"/>
  <c r="M63" i="83"/>
  <c r="O63" i="83"/>
  <c r="S63" i="83"/>
  <c r="W63" i="83"/>
  <c r="AX63" i="83" s="1"/>
  <c r="AY63" i="83" s="1"/>
  <c r="AA63" i="83"/>
  <c r="BN63" i="83" s="1"/>
  <c r="BO63" i="83" s="1"/>
  <c r="AE63" i="83"/>
  <c r="AL63" i="83"/>
  <c r="AM63" i="83"/>
  <c r="AN63" i="83"/>
  <c r="AO63" i="83"/>
  <c r="AP63" i="83"/>
  <c r="AQ63" i="83"/>
  <c r="AR63" i="83"/>
  <c r="AS63" i="83"/>
  <c r="AT63" i="83"/>
  <c r="AU63" i="83"/>
  <c r="AV63" i="83"/>
  <c r="AW63" i="83"/>
  <c r="BB63" i="83"/>
  <c r="BC63" i="83"/>
  <c r="BD63" i="83"/>
  <c r="BE63" i="83"/>
  <c r="BF63" i="83"/>
  <c r="BG63" i="83"/>
  <c r="BH63" i="83"/>
  <c r="BI63" i="83"/>
  <c r="BJ63" i="83"/>
  <c r="BK63" i="83"/>
  <c r="BL63" i="83"/>
  <c r="BM63" i="83"/>
  <c r="BR63" i="83"/>
  <c r="BS63" i="83"/>
  <c r="BT63" i="83"/>
  <c r="BU63" i="83"/>
  <c r="BV63" i="83"/>
  <c r="BW63" i="83"/>
  <c r="BX63" i="83"/>
  <c r="BY63" i="83"/>
  <c r="BZ63" i="83"/>
  <c r="CA63" i="83"/>
  <c r="CB63" i="83"/>
  <c r="CC63" i="83"/>
  <c r="G64" i="83"/>
  <c r="I64" i="83"/>
  <c r="K64" i="83"/>
  <c r="M64" i="83"/>
  <c r="O64" i="83"/>
  <c r="S64" i="83"/>
  <c r="W64" i="83"/>
  <c r="AA64" i="83"/>
  <c r="AE64" i="83"/>
  <c r="AL64" i="83"/>
  <c r="AM64" i="83"/>
  <c r="AN64" i="83"/>
  <c r="AO64" i="83"/>
  <c r="AP64" i="83"/>
  <c r="AQ64" i="83"/>
  <c r="AR64" i="83"/>
  <c r="AS64" i="83"/>
  <c r="AT64" i="83"/>
  <c r="AU64" i="83"/>
  <c r="AV64" i="83"/>
  <c r="AW64" i="83"/>
  <c r="BB64" i="83"/>
  <c r="BC64" i="83"/>
  <c r="BD64" i="83"/>
  <c r="BE64" i="83"/>
  <c r="BF64" i="83"/>
  <c r="BG64" i="83"/>
  <c r="BH64" i="83"/>
  <c r="BI64" i="83"/>
  <c r="BJ64" i="83"/>
  <c r="BK64" i="83"/>
  <c r="BL64" i="83"/>
  <c r="BM64" i="83"/>
  <c r="BR64" i="83"/>
  <c r="BS64" i="83"/>
  <c r="BT64" i="83"/>
  <c r="BU64" i="83"/>
  <c r="BV64" i="83"/>
  <c r="BW64" i="83"/>
  <c r="BX64" i="83"/>
  <c r="BY64" i="83"/>
  <c r="BZ64" i="83"/>
  <c r="CA64" i="83"/>
  <c r="CB64" i="83"/>
  <c r="CC64" i="83"/>
  <c r="G65" i="83"/>
  <c r="Q65" i="83" s="1"/>
  <c r="I65" i="83"/>
  <c r="K65" i="83"/>
  <c r="M65" i="83"/>
  <c r="O65" i="83"/>
  <c r="S65" i="83"/>
  <c r="W65" i="83"/>
  <c r="AA65" i="83"/>
  <c r="AE65" i="83"/>
  <c r="AL65" i="83"/>
  <c r="AM65" i="83"/>
  <c r="AN65" i="83"/>
  <c r="AO65" i="83"/>
  <c r="AP65" i="83"/>
  <c r="AX65" i="83" s="1"/>
  <c r="AY65" i="83" s="1"/>
  <c r="AQ65" i="83"/>
  <c r="AR65" i="83"/>
  <c r="AS65" i="83"/>
  <c r="AT65" i="83"/>
  <c r="AU65" i="83"/>
  <c r="AV65" i="83"/>
  <c r="AW65" i="83"/>
  <c r="BB65" i="83"/>
  <c r="BN65" i="83" s="1"/>
  <c r="BO65" i="83" s="1"/>
  <c r="BC65" i="83"/>
  <c r="BD65" i="83"/>
  <c r="BE65" i="83"/>
  <c r="BF65" i="83"/>
  <c r="BG65" i="83"/>
  <c r="BH65" i="83"/>
  <c r="BI65" i="83"/>
  <c r="BJ65" i="83"/>
  <c r="BK65" i="83"/>
  <c r="BL65" i="83"/>
  <c r="BM65" i="83"/>
  <c r="BR65" i="83"/>
  <c r="BS65" i="83"/>
  <c r="BT65" i="83"/>
  <c r="BU65" i="83"/>
  <c r="BV65" i="83"/>
  <c r="BW65" i="83"/>
  <c r="BX65" i="83"/>
  <c r="BY65" i="83"/>
  <c r="BZ65" i="83"/>
  <c r="CA65" i="83"/>
  <c r="CB65" i="83"/>
  <c r="CC65" i="83"/>
  <c r="G66" i="83"/>
  <c r="I66" i="83"/>
  <c r="K66" i="83"/>
  <c r="M66" i="83"/>
  <c r="O66" i="83"/>
  <c r="S66" i="83"/>
  <c r="W66" i="83"/>
  <c r="AX66" i="83" s="1"/>
  <c r="AY66" i="83" s="1"/>
  <c r="AA66" i="83"/>
  <c r="BN66" i="83" s="1"/>
  <c r="BO66" i="83" s="1"/>
  <c r="AE66" i="83"/>
  <c r="CD66" i="83" s="1"/>
  <c r="CE66" i="83" s="1"/>
  <c r="AL66" i="83"/>
  <c r="AM66" i="83"/>
  <c r="AN66" i="83"/>
  <c r="AO66" i="83"/>
  <c r="AP66" i="83"/>
  <c r="AQ66" i="83"/>
  <c r="AR66" i="83"/>
  <c r="AS66" i="83"/>
  <c r="AT66" i="83"/>
  <c r="AU66" i="83"/>
  <c r="AV66" i="83"/>
  <c r="AW66" i="83"/>
  <c r="BB66" i="83"/>
  <c r="BC66" i="83"/>
  <c r="BD66" i="83"/>
  <c r="BE66" i="83"/>
  <c r="BF66" i="83"/>
  <c r="BG66" i="83"/>
  <c r="BH66" i="83"/>
  <c r="BI66" i="83"/>
  <c r="BJ66" i="83"/>
  <c r="BK66" i="83"/>
  <c r="BL66" i="83"/>
  <c r="BM66" i="83"/>
  <c r="BR66" i="83"/>
  <c r="BS66" i="83"/>
  <c r="BT66" i="83"/>
  <c r="BU66" i="83"/>
  <c r="BV66" i="83"/>
  <c r="BW66" i="83"/>
  <c r="BX66" i="83"/>
  <c r="BY66" i="83"/>
  <c r="BZ66" i="83"/>
  <c r="CA66" i="83"/>
  <c r="CB66" i="83"/>
  <c r="CC66" i="83"/>
  <c r="BZ8" i="83"/>
  <c r="BZ9" i="83"/>
  <c r="BZ10" i="83"/>
  <c r="BZ11" i="83"/>
  <c r="BZ12" i="83"/>
  <c r="BZ13" i="83"/>
  <c r="BZ14" i="83"/>
  <c r="BZ15" i="83"/>
  <c r="BZ16" i="83"/>
  <c r="BZ17" i="83"/>
  <c r="BZ18" i="83"/>
  <c r="BZ19" i="83"/>
  <c r="BZ20" i="83"/>
  <c r="BZ21" i="83"/>
  <c r="BZ22" i="83"/>
  <c r="BZ23" i="83"/>
  <c r="BZ24" i="83"/>
  <c r="BZ25" i="83"/>
  <c r="BZ26" i="83"/>
  <c r="BZ27" i="83"/>
  <c r="BZ28" i="83"/>
  <c r="BZ29" i="83"/>
  <c r="BZ30" i="83"/>
  <c r="BZ31" i="83"/>
  <c r="BZ32" i="83"/>
  <c r="BZ33" i="83"/>
  <c r="BZ34" i="83"/>
  <c r="BZ35" i="83"/>
  <c r="BZ36" i="83"/>
  <c r="BZ37" i="83"/>
  <c r="BZ38" i="83"/>
  <c r="BZ39" i="83"/>
  <c r="BZ40" i="83"/>
  <c r="BZ41" i="83"/>
  <c r="BZ42" i="83"/>
  <c r="BZ43" i="83"/>
  <c r="BZ44" i="83"/>
  <c r="BZ45" i="83"/>
  <c r="BZ46" i="83"/>
  <c r="BZ47" i="83"/>
  <c r="BZ48" i="83"/>
  <c r="BZ67" i="83"/>
  <c r="BZ68" i="83"/>
  <c r="BZ69" i="83"/>
  <c r="BZ70" i="83"/>
  <c r="BZ71" i="83"/>
  <c r="BZ72" i="83"/>
  <c r="BZ73" i="83"/>
  <c r="BZ74" i="83"/>
  <c r="BZ75" i="83"/>
  <c r="BZ76" i="83"/>
  <c r="BZ77" i="83"/>
  <c r="BZ78" i="83"/>
  <c r="BZ79" i="83"/>
  <c r="BZ80" i="83"/>
  <c r="BZ81" i="83"/>
  <c r="BZ82" i="83"/>
  <c r="BZ83" i="83"/>
  <c r="BZ84" i="83"/>
  <c r="BZ85" i="83"/>
  <c r="BZ86" i="83"/>
  <c r="BZ87" i="83"/>
  <c r="BZ88" i="83"/>
  <c r="BZ89" i="83"/>
  <c r="BZ90" i="83"/>
  <c r="BZ91" i="83"/>
  <c r="BZ92" i="83"/>
  <c r="BZ93" i="83"/>
  <c r="BZ94" i="83"/>
  <c r="BZ95" i="83"/>
  <c r="BZ96" i="83"/>
  <c r="BZ97" i="83"/>
  <c r="BZ98" i="83"/>
  <c r="BZ99" i="83"/>
  <c r="BZ100" i="83"/>
  <c r="BZ101" i="83"/>
  <c r="BZ102" i="83"/>
  <c r="BZ103" i="83"/>
  <c r="BZ104" i="83"/>
  <c r="BZ105" i="83"/>
  <c r="BZ106" i="83"/>
  <c r="BZ107" i="83"/>
  <c r="BZ108" i="83"/>
  <c r="BZ109" i="83"/>
  <c r="BZ110" i="83"/>
  <c r="BZ111" i="83"/>
  <c r="BZ112" i="83"/>
  <c r="BZ113" i="83"/>
  <c r="BZ114" i="83"/>
  <c r="BZ115" i="83"/>
  <c r="BZ116" i="83"/>
  <c r="BZ117" i="83"/>
  <c r="BZ118" i="83"/>
  <c r="BZ119" i="83"/>
  <c r="BZ120" i="83"/>
  <c r="BZ121" i="83"/>
  <c r="BZ122" i="83"/>
  <c r="BZ123" i="83"/>
  <c r="BZ124" i="83"/>
  <c r="BZ125" i="83"/>
  <c r="BZ126" i="83"/>
  <c r="BZ127" i="83"/>
  <c r="BZ128" i="83"/>
  <c r="BZ129" i="83"/>
  <c r="BZ130" i="83"/>
  <c r="BZ131" i="83"/>
  <c r="BZ132" i="83"/>
  <c r="BZ133" i="83"/>
  <c r="BZ134" i="83"/>
  <c r="BZ135" i="83"/>
  <c r="BZ136" i="83"/>
  <c r="BZ137" i="83"/>
  <c r="BZ138" i="83"/>
  <c r="BZ139" i="83"/>
  <c r="BZ140" i="83"/>
  <c r="BZ141" i="83"/>
  <c r="BZ142" i="83"/>
  <c r="BZ143" i="83"/>
  <c r="BZ144" i="83"/>
  <c r="BZ145" i="83"/>
  <c r="BZ146" i="83"/>
  <c r="BZ147" i="83"/>
  <c r="BZ148" i="83"/>
  <c r="BZ149" i="83"/>
  <c r="BZ150" i="83"/>
  <c r="BZ151" i="83"/>
  <c r="BZ152" i="83"/>
  <c r="BZ153" i="83"/>
  <c r="BZ154" i="83"/>
  <c r="BZ155" i="83"/>
  <c r="BZ156" i="83"/>
  <c r="BZ157" i="83"/>
  <c r="BZ158" i="83"/>
  <c r="BZ159" i="83"/>
  <c r="BZ160" i="83"/>
  <c r="BZ161" i="83"/>
  <c r="BZ162" i="83"/>
  <c r="BZ163" i="83"/>
  <c r="BZ164" i="83"/>
  <c r="BZ165" i="83"/>
  <c r="BZ166" i="83"/>
  <c r="BZ167" i="83"/>
  <c r="BZ168" i="83"/>
  <c r="BZ169" i="83"/>
  <c r="BZ170" i="83"/>
  <c r="BZ171" i="83"/>
  <c r="BZ172" i="83"/>
  <c r="BJ8" i="83"/>
  <c r="BJ9" i="83"/>
  <c r="BJ10" i="83"/>
  <c r="BJ11" i="83"/>
  <c r="BJ12" i="83"/>
  <c r="BJ13" i="83"/>
  <c r="BJ14" i="83"/>
  <c r="BJ15" i="83"/>
  <c r="BJ16" i="83"/>
  <c r="BJ17" i="83"/>
  <c r="BJ18" i="83"/>
  <c r="BJ19" i="83"/>
  <c r="BJ20" i="83"/>
  <c r="BJ21" i="83"/>
  <c r="BJ22" i="83"/>
  <c r="BJ23" i="83"/>
  <c r="BJ24" i="83"/>
  <c r="BJ25" i="83"/>
  <c r="BJ26" i="83"/>
  <c r="BJ27" i="83"/>
  <c r="BJ28" i="83"/>
  <c r="BJ29" i="83"/>
  <c r="BJ30" i="83"/>
  <c r="BJ31" i="83"/>
  <c r="BJ32" i="83"/>
  <c r="BJ33" i="83"/>
  <c r="BJ34" i="83"/>
  <c r="BJ35" i="83"/>
  <c r="BJ36" i="83"/>
  <c r="BJ37" i="83"/>
  <c r="BJ38" i="83"/>
  <c r="BJ39" i="83"/>
  <c r="BJ40" i="83"/>
  <c r="BJ41" i="83"/>
  <c r="BJ42" i="83"/>
  <c r="BJ43" i="83"/>
  <c r="BJ44" i="83"/>
  <c r="BJ45" i="83"/>
  <c r="BJ46" i="83"/>
  <c r="BJ47" i="83"/>
  <c r="BJ48" i="83"/>
  <c r="BJ67" i="83"/>
  <c r="BJ68" i="83"/>
  <c r="BJ69" i="83"/>
  <c r="BJ70" i="83"/>
  <c r="BJ71" i="83"/>
  <c r="BJ72" i="83"/>
  <c r="BJ73" i="83"/>
  <c r="BJ74" i="83"/>
  <c r="BJ75" i="83"/>
  <c r="BJ76" i="83"/>
  <c r="BJ77" i="83"/>
  <c r="BJ78" i="83"/>
  <c r="BJ79" i="83"/>
  <c r="BJ80" i="83"/>
  <c r="BJ81" i="83"/>
  <c r="BJ82" i="83"/>
  <c r="BJ83" i="83"/>
  <c r="BJ84" i="83"/>
  <c r="BJ85" i="83"/>
  <c r="BJ86" i="83"/>
  <c r="BJ87" i="83"/>
  <c r="BJ88" i="83"/>
  <c r="BJ89" i="83"/>
  <c r="BJ90" i="83"/>
  <c r="BJ91" i="83"/>
  <c r="BJ92" i="83"/>
  <c r="BJ93" i="83"/>
  <c r="BJ94" i="83"/>
  <c r="BJ95" i="83"/>
  <c r="BJ96" i="83"/>
  <c r="BJ97" i="83"/>
  <c r="BJ98" i="83"/>
  <c r="BJ99" i="83"/>
  <c r="BJ100" i="83"/>
  <c r="BJ101" i="83"/>
  <c r="BJ102" i="83"/>
  <c r="BJ103" i="83"/>
  <c r="BJ104" i="83"/>
  <c r="BJ105" i="83"/>
  <c r="BJ106" i="83"/>
  <c r="BJ107" i="83"/>
  <c r="BJ108" i="83"/>
  <c r="BJ109" i="83"/>
  <c r="BJ110" i="83"/>
  <c r="BJ111" i="83"/>
  <c r="BJ112" i="83"/>
  <c r="BJ113" i="83"/>
  <c r="BJ114" i="83"/>
  <c r="BJ115" i="83"/>
  <c r="BJ116" i="83"/>
  <c r="BJ117" i="83"/>
  <c r="BJ118" i="83"/>
  <c r="BJ119" i="83"/>
  <c r="BJ120" i="83"/>
  <c r="BJ121" i="83"/>
  <c r="BJ122" i="83"/>
  <c r="BJ123" i="83"/>
  <c r="BJ124" i="83"/>
  <c r="BJ125" i="83"/>
  <c r="BJ126" i="83"/>
  <c r="BJ127" i="83"/>
  <c r="BJ128" i="83"/>
  <c r="BJ129" i="83"/>
  <c r="BJ130" i="83"/>
  <c r="BJ131" i="83"/>
  <c r="BJ132" i="83"/>
  <c r="BJ133" i="83"/>
  <c r="BJ134" i="83"/>
  <c r="BJ135" i="83"/>
  <c r="BJ136" i="83"/>
  <c r="BJ137" i="83"/>
  <c r="BJ138" i="83"/>
  <c r="BJ139" i="83"/>
  <c r="BJ140" i="83"/>
  <c r="BJ141" i="83"/>
  <c r="BJ142" i="83"/>
  <c r="BJ143" i="83"/>
  <c r="BJ144" i="83"/>
  <c r="BJ145" i="83"/>
  <c r="BJ146" i="83"/>
  <c r="BJ147" i="83"/>
  <c r="BJ148" i="83"/>
  <c r="BJ149" i="83"/>
  <c r="BJ150" i="83"/>
  <c r="BJ151" i="83"/>
  <c r="BJ152" i="83"/>
  <c r="BJ153" i="83"/>
  <c r="BJ154" i="83"/>
  <c r="BJ155" i="83"/>
  <c r="BJ156" i="83"/>
  <c r="BJ157" i="83"/>
  <c r="BJ158" i="83"/>
  <c r="BJ159" i="83"/>
  <c r="BJ160" i="83"/>
  <c r="BJ161" i="83"/>
  <c r="BJ162" i="83"/>
  <c r="BJ163" i="83"/>
  <c r="BJ164" i="83"/>
  <c r="BJ165" i="83"/>
  <c r="BJ166" i="83"/>
  <c r="BJ167" i="83"/>
  <c r="BJ168" i="83"/>
  <c r="BJ169" i="83"/>
  <c r="BJ170" i="83"/>
  <c r="BJ171" i="83"/>
  <c r="BJ172" i="83"/>
  <c r="AT8" i="83"/>
  <c r="AT9" i="83"/>
  <c r="AT10" i="83"/>
  <c r="AT11" i="83"/>
  <c r="AT12" i="83"/>
  <c r="AT13" i="83"/>
  <c r="AT14" i="83"/>
  <c r="AT15" i="83"/>
  <c r="AT16" i="83"/>
  <c r="AT17" i="83"/>
  <c r="AT18" i="83"/>
  <c r="AT19" i="83"/>
  <c r="AT20" i="83"/>
  <c r="AT21" i="83"/>
  <c r="AT22" i="83"/>
  <c r="AT23" i="83"/>
  <c r="AT24" i="83"/>
  <c r="AT25" i="83"/>
  <c r="AT26" i="83"/>
  <c r="AT27" i="83"/>
  <c r="AT28" i="83"/>
  <c r="AT29" i="83"/>
  <c r="AT30" i="83"/>
  <c r="AT31" i="83"/>
  <c r="AT32" i="83"/>
  <c r="AT33" i="83"/>
  <c r="AT34" i="83"/>
  <c r="AT35" i="83"/>
  <c r="AT36" i="83"/>
  <c r="AT37" i="83"/>
  <c r="AT38" i="83"/>
  <c r="AT39" i="83"/>
  <c r="AT40" i="83"/>
  <c r="AT41" i="83"/>
  <c r="AT42" i="83"/>
  <c r="AT43" i="83"/>
  <c r="AT44" i="83"/>
  <c r="AT45" i="83"/>
  <c r="AT46" i="83"/>
  <c r="AT47" i="83"/>
  <c r="AT48" i="83"/>
  <c r="AT67" i="83"/>
  <c r="AT68" i="83"/>
  <c r="AT69" i="83"/>
  <c r="AT70" i="83"/>
  <c r="AT71" i="83"/>
  <c r="AT72" i="83"/>
  <c r="AT73" i="83"/>
  <c r="AT74" i="83"/>
  <c r="AT75" i="83"/>
  <c r="AT76" i="83"/>
  <c r="AT77" i="83"/>
  <c r="AT78" i="83"/>
  <c r="AT79" i="83"/>
  <c r="AT80" i="83"/>
  <c r="AT81" i="83"/>
  <c r="AT82" i="83"/>
  <c r="AT83" i="83"/>
  <c r="AT84" i="83"/>
  <c r="AT85" i="83"/>
  <c r="AT86" i="83"/>
  <c r="AT87" i="83"/>
  <c r="AT88" i="83"/>
  <c r="AT89" i="83"/>
  <c r="AT90" i="83"/>
  <c r="AT91" i="83"/>
  <c r="AT92" i="83"/>
  <c r="AT93" i="83"/>
  <c r="AT94" i="83"/>
  <c r="AT95" i="83"/>
  <c r="AT96" i="83"/>
  <c r="AT97" i="83"/>
  <c r="AT98" i="83"/>
  <c r="AT99" i="83"/>
  <c r="AT100" i="83"/>
  <c r="AT101" i="83"/>
  <c r="AT102" i="83"/>
  <c r="AT103" i="83"/>
  <c r="AT104" i="83"/>
  <c r="AT105" i="83"/>
  <c r="AT106" i="83"/>
  <c r="AT107" i="83"/>
  <c r="AT108" i="83"/>
  <c r="AT109" i="83"/>
  <c r="AT110" i="83"/>
  <c r="AT111" i="83"/>
  <c r="AT112" i="83"/>
  <c r="AT113" i="83"/>
  <c r="AT114" i="83"/>
  <c r="AT115" i="83"/>
  <c r="AT116" i="83"/>
  <c r="AT117" i="83"/>
  <c r="AT118" i="83"/>
  <c r="AT119" i="83"/>
  <c r="AT120" i="83"/>
  <c r="AT121" i="83"/>
  <c r="AT122" i="83"/>
  <c r="AT123" i="83"/>
  <c r="AT124" i="83"/>
  <c r="AT125" i="83"/>
  <c r="AT126" i="83"/>
  <c r="AT127" i="83"/>
  <c r="AT128" i="83"/>
  <c r="AT129" i="83"/>
  <c r="AT130" i="83"/>
  <c r="AT131" i="83"/>
  <c r="AT132" i="83"/>
  <c r="AT133" i="83"/>
  <c r="AT134" i="83"/>
  <c r="AT135" i="83"/>
  <c r="AT136" i="83"/>
  <c r="AT137" i="83"/>
  <c r="AT138" i="83"/>
  <c r="AT139" i="83"/>
  <c r="AT140" i="83"/>
  <c r="AT141" i="83"/>
  <c r="AT142" i="83"/>
  <c r="AT143" i="83"/>
  <c r="AT144" i="83"/>
  <c r="AT145" i="83"/>
  <c r="AT146" i="83"/>
  <c r="AT147" i="83"/>
  <c r="AT148" i="83"/>
  <c r="AT149" i="83"/>
  <c r="AT150" i="83"/>
  <c r="AT151" i="83"/>
  <c r="AT152" i="83"/>
  <c r="AT153" i="83"/>
  <c r="AT154" i="83"/>
  <c r="AT155" i="83"/>
  <c r="AT156" i="83"/>
  <c r="AT157" i="83"/>
  <c r="AT158" i="83"/>
  <c r="AT159" i="83"/>
  <c r="AT160" i="83"/>
  <c r="AT161" i="83"/>
  <c r="AT162" i="83"/>
  <c r="AT163" i="83"/>
  <c r="AT164" i="83"/>
  <c r="AT165" i="83"/>
  <c r="AT166" i="83"/>
  <c r="AT167" i="83"/>
  <c r="AT168" i="83"/>
  <c r="AT169" i="83"/>
  <c r="AT170" i="83"/>
  <c r="AT171" i="83"/>
  <c r="AT172" i="83"/>
  <c r="H309" i="86"/>
  <c r="F309" i="86"/>
  <c r="F59" i="85"/>
  <c r="H52" i="86" s="1"/>
  <c r="D56" i="85"/>
  <c r="F307" i="86" s="1"/>
  <c r="J31" i="28"/>
  <c r="B307" i="86" s="1"/>
  <c r="F419" i="86"/>
  <c r="H419" i="86"/>
  <c r="H26" i="97"/>
  <c r="J9" i="97"/>
  <c r="C24" i="97"/>
  <c r="E24" i="97"/>
  <c r="F24" i="97"/>
  <c r="G24" i="97"/>
  <c r="H24" i="97"/>
  <c r="I24" i="97"/>
  <c r="B6" i="79"/>
  <c r="C6" i="79"/>
  <c r="E16" i="64"/>
  <c r="E18" i="57"/>
  <c r="E29" i="62"/>
  <c r="E15" i="62"/>
  <c r="E19" i="82"/>
  <c r="H369" i="86"/>
  <c r="F364" i="86"/>
  <c r="F52" i="67"/>
  <c r="G52" i="67" s="1"/>
  <c r="D51" i="67"/>
  <c r="D52" i="96"/>
  <c r="F52" i="96" s="1"/>
  <c r="G52" i="96" s="1"/>
  <c r="D51" i="96"/>
  <c r="D32" i="69"/>
  <c r="F32" i="69" s="1"/>
  <c r="G32" i="69" s="1"/>
  <c r="D31" i="69"/>
  <c r="D32" i="70"/>
  <c r="F32" i="70" s="1"/>
  <c r="D31" i="71"/>
  <c r="F31" i="71" s="1"/>
  <c r="G31" i="71" s="1"/>
  <c r="D30" i="71"/>
  <c r="D32" i="72"/>
  <c r="F32" i="72" s="1"/>
  <c r="G32" i="72" s="1"/>
  <c r="D31" i="72"/>
  <c r="F53" i="51"/>
  <c r="G53" i="51" s="1"/>
  <c r="C174" i="83"/>
  <c r="D174" i="83"/>
  <c r="F174" i="83"/>
  <c r="C39" i="52"/>
  <c r="F11" i="85"/>
  <c r="H153" i="86" s="1"/>
  <c r="J62" i="28"/>
  <c r="D379" i="86" s="1"/>
  <c r="M379" i="86" s="1"/>
  <c r="G32" i="50" s="1"/>
  <c r="H351" i="86"/>
  <c r="F351" i="86"/>
  <c r="H363" i="86"/>
  <c r="C58" i="28"/>
  <c r="E58" i="28"/>
  <c r="F58" i="28"/>
  <c r="G58" i="28"/>
  <c r="H58" i="28"/>
  <c r="I58" i="28"/>
  <c r="J50" i="28"/>
  <c r="F332" i="86"/>
  <c r="H332" i="86"/>
  <c r="F320" i="86"/>
  <c r="H320" i="86"/>
  <c r="F297" i="86"/>
  <c r="H297" i="86"/>
  <c r="F285" i="86"/>
  <c r="H285" i="86"/>
  <c r="F273" i="86"/>
  <c r="H273" i="86"/>
  <c r="F261" i="86"/>
  <c r="H261" i="86"/>
  <c r="F249" i="86"/>
  <c r="H249" i="86"/>
  <c r="F236" i="86"/>
  <c r="F225" i="86"/>
  <c r="H236" i="86"/>
  <c r="H225" i="86"/>
  <c r="F212" i="86"/>
  <c r="H212" i="86"/>
  <c r="F344" i="86"/>
  <c r="H344" i="86"/>
  <c r="F35" i="85"/>
  <c r="H138" i="86" s="1"/>
  <c r="D94" i="85"/>
  <c r="F56" i="86" s="1"/>
  <c r="D92" i="85"/>
  <c r="F53" i="86" s="1"/>
  <c r="H195" i="86"/>
  <c r="D22" i="85"/>
  <c r="J65" i="27" s="1"/>
  <c r="D15" i="85"/>
  <c r="E18" i="67"/>
  <c r="E47" i="67" s="1"/>
  <c r="E60" i="67" s="1"/>
  <c r="E64" i="67" s="1"/>
  <c r="E18" i="96"/>
  <c r="E24" i="69"/>
  <c r="E17" i="69"/>
  <c r="F39" i="70"/>
  <c r="G39" i="70" s="1"/>
  <c r="G40" i="70" s="1"/>
  <c r="E40" i="70"/>
  <c r="E25" i="70"/>
  <c r="E16" i="70"/>
  <c r="G37" i="71"/>
  <c r="F21" i="71"/>
  <c r="G21" i="71" s="1"/>
  <c r="F22" i="71"/>
  <c r="G22" i="71" s="1"/>
  <c r="E23" i="71"/>
  <c r="F23" i="72"/>
  <c r="G23" i="72" s="1"/>
  <c r="E24" i="72"/>
  <c r="E27" i="72" s="1"/>
  <c r="E37" i="72" s="1"/>
  <c r="E41" i="72" s="1"/>
  <c r="G59" i="51"/>
  <c r="E19" i="51"/>
  <c r="D36" i="95"/>
  <c r="A4" i="27"/>
  <c r="D15" i="71"/>
  <c r="D16" i="71" s="1"/>
  <c r="C16" i="70"/>
  <c r="D16" i="69"/>
  <c r="F16" i="69" s="1"/>
  <c r="G16" i="69" s="1"/>
  <c r="A1" i="72"/>
  <c r="A1" i="71"/>
  <c r="A1" i="70"/>
  <c r="A1" i="69"/>
  <c r="A1" i="96"/>
  <c r="A1" i="67"/>
  <c r="A1" i="51"/>
  <c r="A4" i="64"/>
  <c r="A4" i="57"/>
  <c r="A1" i="82"/>
  <c r="A4" i="62"/>
  <c r="A1" i="54"/>
  <c r="A1" i="85"/>
  <c r="A1" i="86"/>
  <c r="A1" i="52"/>
  <c r="A1" i="28"/>
  <c r="A1" i="27"/>
  <c r="A1" i="50"/>
  <c r="D38" i="70"/>
  <c r="F38" i="70" s="1"/>
  <c r="D23" i="70"/>
  <c r="F23" i="70" s="1"/>
  <c r="G23" i="70" s="1"/>
  <c r="D24" i="70"/>
  <c r="F24" i="70" s="1"/>
  <c r="G24" i="70" s="1"/>
  <c r="D21" i="70"/>
  <c r="F21" i="70" s="1"/>
  <c r="G21" i="70" s="1"/>
  <c r="J50" i="27"/>
  <c r="H188" i="86"/>
  <c r="H186" i="86"/>
  <c r="H184" i="86"/>
  <c r="H135" i="86"/>
  <c r="F247" i="85"/>
  <c r="F34" i="95"/>
  <c r="F22" i="95"/>
  <c r="F23" i="95"/>
  <c r="F24" i="95"/>
  <c r="F25" i="95"/>
  <c r="F26" i="95"/>
  <c r="F27" i="95"/>
  <c r="F28" i="95"/>
  <c r="F29" i="95"/>
  <c r="F30" i="95"/>
  <c r="F31" i="95"/>
  <c r="F32" i="95"/>
  <c r="F33" i="95"/>
  <c r="F35" i="95"/>
  <c r="M23" i="83"/>
  <c r="G26" i="83"/>
  <c r="Q26" i="83" s="1"/>
  <c r="I26" i="83"/>
  <c r="K26" i="83"/>
  <c r="M26" i="83"/>
  <c r="O26" i="83"/>
  <c r="S26" i="83"/>
  <c r="W26" i="83"/>
  <c r="AL26" i="83"/>
  <c r="AM26" i="83"/>
  <c r="AN26" i="83"/>
  <c r="AO26" i="83"/>
  <c r="AP26" i="83"/>
  <c r="AQ26" i="83"/>
  <c r="AR26" i="83"/>
  <c r="AS26" i="83"/>
  <c r="AU26" i="83"/>
  <c r="AV26" i="83"/>
  <c r="AW26" i="83"/>
  <c r="AA26" i="83"/>
  <c r="BB26" i="83"/>
  <c r="BC26" i="83"/>
  <c r="BD26" i="83"/>
  <c r="BE26" i="83"/>
  <c r="BF26" i="83"/>
  <c r="BG26" i="83"/>
  <c r="BH26" i="83"/>
  <c r="BI26" i="83"/>
  <c r="BK26" i="83"/>
  <c r="BL26" i="83"/>
  <c r="BM26" i="83"/>
  <c r="AE26" i="83"/>
  <c r="BX26" i="83"/>
  <c r="BR26" i="83"/>
  <c r="BS26" i="83"/>
  <c r="BT26" i="83"/>
  <c r="BU26" i="83"/>
  <c r="BV26" i="83"/>
  <c r="BW26" i="83"/>
  <c r="BY26" i="83"/>
  <c r="CA26" i="83"/>
  <c r="CB26" i="83"/>
  <c r="CC26" i="83"/>
  <c r="CC14" i="83"/>
  <c r="CB14" i="83"/>
  <c r="CA14" i="83"/>
  <c r="BY14" i="83"/>
  <c r="BX14" i="83"/>
  <c r="BW14" i="83"/>
  <c r="BV14" i="83"/>
  <c r="BU14" i="83"/>
  <c r="BT14" i="83"/>
  <c r="BS14" i="83"/>
  <c r="BR14" i="83"/>
  <c r="BM14" i="83"/>
  <c r="BL14" i="83"/>
  <c r="BK14" i="83"/>
  <c r="BI14" i="83"/>
  <c r="BH14" i="83"/>
  <c r="BG14" i="83"/>
  <c r="BF14" i="83"/>
  <c r="BE14" i="83"/>
  <c r="BD14" i="83"/>
  <c r="BC14" i="83"/>
  <c r="BB14" i="83"/>
  <c r="AW14" i="83"/>
  <c r="AV14" i="83"/>
  <c r="AU14" i="83"/>
  <c r="AS14" i="83"/>
  <c r="AR14" i="83"/>
  <c r="AQ14" i="83"/>
  <c r="AP14" i="83"/>
  <c r="AO14" i="83"/>
  <c r="AN14" i="83"/>
  <c r="AM14" i="83"/>
  <c r="AL14" i="83"/>
  <c r="AE14" i="83"/>
  <c r="AA14" i="83"/>
  <c r="W14" i="83"/>
  <c r="S14" i="83"/>
  <c r="O14" i="83"/>
  <c r="M14" i="83"/>
  <c r="K14" i="83"/>
  <c r="I14" i="83"/>
  <c r="G14" i="83"/>
  <c r="CC84" i="83"/>
  <c r="CB84" i="83"/>
  <c r="CA84" i="83"/>
  <c r="BY84" i="83"/>
  <c r="BX84" i="83"/>
  <c r="BW84" i="83"/>
  <c r="BV84" i="83"/>
  <c r="BU84" i="83"/>
  <c r="BT84" i="83"/>
  <c r="BS84" i="83"/>
  <c r="BR84" i="83"/>
  <c r="BM84" i="83"/>
  <c r="BL84" i="83"/>
  <c r="BK84" i="83"/>
  <c r="BI84" i="83"/>
  <c r="BH84" i="83"/>
  <c r="BG84" i="83"/>
  <c r="BF84" i="83"/>
  <c r="BE84" i="83"/>
  <c r="BD84" i="83"/>
  <c r="BC84" i="83"/>
  <c r="BB84" i="83"/>
  <c r="AW84" i="83"/>
  <c r="AU84" i="83"/>
  <c r="AS84" i="83"/>
  <c r="AR84" i="83"/>
  <c r="AQ84" i="83"/>
  <c r="AP84" i="83"/>
  <c r="AO84" i="83"/>
  <c r="AN84" i="83"/>
  <c r="AM84" i="83"/>
  <c r="AL84" i="83"/>
  <c r="AE84" i="83"/>
  <c r="AA84" i="83"/>
  <c r="W84" i="83"/>
  <c r="AV84" i="83"/>
  <c r="S84" i="83"/>
  <c r="O84" i="83"/>
  <c r="M84" i="83"/>
  <c r="K84" i="83"/>
  <c r="I84" i="83"/>
  <c r="G84" i="83"/>
  <c r="CC23" i="83"/>
  <c r="CB23" i="83"/>
  <c r="CA23" i="83"/>
  <c r="BY23" i="83"/>
  <c r="BX23" i="83"/>
  <c r="BW23" i="83"/>
  <c r="BV23" i="83"/>
  <c r="BU23" i="83"/>
  <c r="BT23" i="83"/>
  <c r="BS23" i="83"/>
  <c r="BR23" i="83"/>
  <c r="BM23" i="83"/>
  <c r="BL23" i="83"/>
  <c r="BK23" i="83"/>
  <c r="BI23" i="83"/>
  <c r="BH23" i="83"/>
  <c r="BG23" i="83"/>
  <c r="BF23" i="83"/>
  <c r="BE23" i="83"/>
  <c r="BD23" i="83"/>
  <c r="BC23" i="83"/>
  <c r="BB23" i="83"/>
  <c r="AW23" i="83"/>
  <c r="AV23" i="83"/>
  <c r="AU23" i="83"/>
  <c r="AS23" i="83"/>
  <c r="AR23" i="83"/>
  <c r="AQ23" i="83"/>
  <c r="AP23" i="83"/>
  <c r="AO23" i="83"/>
  <c r="AN23" i="83"/>
  <c r="AM23" i="83"/>
  <c r="AL23" i="83"/>
  <c r="AE23" i="83"/>
  <c r="AA23" i="83"/>
  <c r="W23" i="83"/>
  <c r="S23" i="83"/>
  <c r="O23" i="83"/>
  <c r="K23" i="83"/>
  <c r="I23" i="83"/>
  <c r="G23" i="83"/>
  <c r="CC16" i="83"/>
  <c r="CB16" i="83"/>
  <c r="CA16" i="83"/>
  <c r="BY16" i="83"/>
  <c r="BX16" i="83"/>
  <c r="BW16" i="83"/>
  <c r="BV16" i="83"/>
  <c r="BU16" i="83"/>
  <c r="BT16" i="83"/>
  <c r="BS16" i="83"/>
  <c r="BR16" i="83"/>
  <c r="BM16" i="83"/>
  <c r="BL16" i="83"/>
  <c r="BK16" i="83"/>
  <c r="BI16" i="83"/>
  <c r="BH16" i="83"/>
  <c r="BG16" i="83"/>
  <c r="BF16" i="83"/>
  <c r="BE16" i="83"/>
  <c r="BD16" i="83"/>
  <c r="BC16" i="83"/>
  <c r="BB16" i="83"/>
  <c r="AW16" i="83"/>
  <c r="AV16" i="83"/>
  <c r="AU16" i="83"/>
  <c r="AS16" i="83"/>
  <c r="AR16" i="83"/>
  <c r="AQ16" i="83"/>
  <c r="AP16" i="83"/>
  <c r="AO16" i="83"/>
  <c r="AN16" i="83"/>
  <c r="AM16" i="83"/>
  <c r="AL16" i="83"/>
  <c r="AE16" i="83"/>
  <c r="AA16" i="83"/>
  <c r="W16" i="83"/>
  <c r="S16" i="83"/>
  <c r="O16" i="83"/>
  <c r="M16" i="83"/>
  <c r="K16" i="83"/>
  <c r="I16" i="83"/>
  <c r="G16" i="83"/>
  <c r="CC88" i="83"/>
  <c r="CB88" i="83"/>
  <c r="CA88" i="83"/>
  <c r="BY88" i="83"/>
  <c r="BX88" i="83"/>
  <c r="BW88" i="83"/>
  <c r="BV88" i="83"/>
  <c r="BU88" i="83"/>
  <c r="BT88" i="83"/>
  <c r="BS88" i="83"/>
  <c r="BR88" i="83"/>
  <c r="BM88" i="83"/>
  <c r="BL88" i="83"/>
  <c r="BK88" i="83"/>
  <c r="BI88" i="83"/>
  <c r="BH88" i="83"/>
  <c r="BG88" i="83"/>
  <c r="BF88" i="83"/>
  <c r="BE88" i="83"/>
  <c r="BD88" i="83"/>
  <c r="BC88" i="83"/>
  <c r="AW88" i="83"/>
  <c r="AV88" i="83"/>
  <c r="AU88" i="83"/>
  <c r="AS88" i="83"/>
  <c r="AR88" i="83"/>
  <c r="AQ88" i="83"/>
  <c r="AP88" i="83"/>
  <c r="AO88" i="83"/>
  <c r="AN88" i="83"/>
  <c r="AM88" i="83"/>
  <c r="AL88" i="83"/>
  <c r="AE88" i="83"/>
  <c r="AA88" i="83"/>
  <c r="BB88" i="83"/>
  <c r="W88" i="83"/>
  <c r="S88" i="83"/>
  <c r="O88" i="83"/>
  <c r="M88" i="83"/>
  <c r="K88" i="83"/>
  <c r="I88" i="83"/>
  <c r="G88" i="83"/>
  <c r="CC87" i="83"/>
  <c r="CB87" i="83"/>
  <c r="CA87" i="83"/>
  <c r="BY87" i="83"/>
  <c r="BX87" i="83"/>
  <c r="BW87" i="83"/>
  <c r="BV87" i="83"/>
  <c r="BU87" i="83"/>
  <c r="BT87" i="83"/>
  <c r="BS87" i="83"/>
  <c r="BR87" i="83"/>
  <c r="BM87" i="83"/>
  <c r="BL87" i="83"/>
  <c r="BK87" i="83"/>
  <c r="BI87" i="83"/>
  <c r="BH87" i="83"/>
  <c r="BG87" i="83"/>
  <c r="BF87" i="83"/>
  <c r="BE87" i="83"/>
  <c r="BD87" i="83"/>
  <c r="BC87" i="83"/>
  <c r="BB87" i="83"/>
  <c r="AW87" i="83"/>
  <c r="AV87" i="83"/>
  <c r="AU87" i="83"/>
  <c r="AS87" i="83"/>
  <c r="AR87" i="83"/>
  <c r="AQ87" i="83"/>
  <c r="AP87" i="83"/>
  <c r="AO87" i="83"/>
  <c r="AN87" i="83"/>
  <c r="AM87" i="83"/>
  <c r="AL87" i="83"/>
  <c r="AE87" i="83"/>
  <c r="AA87" i="83"/>
  <c r="W87" i="83"/>
  <c r="S87" i="83"/>
  <c r="O87" i="83"/>
  <c r="M87" i="83"/>
  <c r="K87" i="83"/>
  <c r="I87" i="83"/>
  <c r="G87" i="83"/>
  <c r="CC82" i="83"/>
  <c r="CB82" i="83"/>
  <c r="CA82" i="83"/>
  <c r="BY82" i="83"/>
  <c r="BX82" i="83"/>
  <c r="BW82" i="83"/>
  <c r="BV82" i="83"/>
  <c r="BU82" i="83"/>
  <c r="BT82" i="83"/>
  <c r="BS82" i="83"/>
  <c r="BR82" i="83"/>
  <c r="BM82" i="83"/>
  <c r="BL82" i="83"/>
  <c r="BK82" i="83"/>
  <c r="BI82" i="83"/>
  <c r="BH82" i="83"/>
  <c r="BG82" i="83"/>
  <c r="BF82" i="83"/>
  <c r="BE82" i="83"/>
  <c r="BC82" i="83"/>
  <c r="AW82" i="83"/>
  <c r="AV82" i="83"/>
  <c r="AU82" i="83"/>
  <c r="AS82" i="83"/>
  <c r="AR82" i="83"/>
  <c r="AQ82" i="83"/>
  <c r="AP82" i="83"/>
  <c r="AO82" i="83"/>
  <c r="AN82" i="83"/>
  <c r="AM82" i="83"/>
  <c r="AL82" i="83"/>
  <c r="AE82" i="83"/>
  <c r="AA82" i="83"/>
  <c r="BB82" i="83"/>
  <c r="W82" i="83"/>
  <c r="S82" i="83"/>
  <c r="O82" i="83"/>
  <c r="M82" i="83"/>
  <c r="K82" i="83"/>
  <c r="I82" i="83"/>
  <c r="G82" i="83"/>
  <c r="CC80" i="83"/>
  <c r="CB80" i="83"/>
  <c r="CA80" i="83"/>
  <c r="BY80" i="83"/>
  <c r="BX80" i="83"/>
  <c r="BW80" i="83"/>
  <c r="BV80" i="83"/>
  <c r="BU80" i="83"/>
  <c r="BT80" i="83"/>
  <c r="BS80" i="83"/>
  <c r="BR80" i="83"/>
  <c r="BM80" i="83"/>
  <c r="BL80" i="83"/>
  <c r="BK80" i="83"/>
  <c r="BI80" i="83"/>
  <c r="BH80" i="83"/>
  <c r="BG80" i="83"/>
  <c r="BF80" i="83"/>
  <c r="BE80" i="83"/>
  <c r="BD80" i="83"/>
  <c r="BC80" i="83"/>
  <c r="AW80" i="83"/>
  <c r="AV80" i="83"/>
  <c r="AU80" i="83"/>
  <c r="AS80" i="83"/>
  <c r="AR80" i="83"/>
  <c r="AQ80" i="83"/>
  <c r="AP80" i="83"/>
  <c r="AO80" i="83"/>
  <c r="AN80" i="83"/>
  <c r="AM80" i="83"/>
  <c r="AL80" i="83"/>
  <c r="AE80" i="83"/>
  <c r="AA80" i="83"/>
  <c r="W80" i="83"/>
  <c r="S80" i="83"/>
  <c r="O80" i="83"/>
  <c r="M80" i="83"/>
  <c r="K80" i="83"/>
  <c r="I80" i="83"/>
  <c r="G80" i="83"/>
  <c r="CC79" i="83"/>
  <c r="CB79" i="83"/>
  <c r="CA79" i="83"/>
  <c r="BY79" i="83"/>
  <c r="BX79" i="83"/>
  <c r="BW79" i="83"/>
  <c r="BV79" i="83"/>
  <c r="BU79" i="83"/>
  <c r="BT79" i="83"/>
  <c r="BS79" i="83"/>
  <c r="BR79" i="83"/>
  <c r="BM79" i="83"/>
  <c r="BL79" i="83"/>
  <c r="BK79" i="83"/>
  <c r="BI79" i="83"/>
  <c r="BH79" i="83"/>
  <c r="BG79" i="83"/>
  <c r="BF79" i="83"/>
  <c r="BE79" i="83"/>
  <c r="BC79" i="83"/>
  <c r="AW79" i="83"/>
  <c r="AV79" i="83"/>
  <c r="AU79" i="83"/>
  <c r="AS79" i="83"/>
  <c r="AR79" i="83"/>
  <c r="AQ79" i="83"/>
  <c r="AP79" i="83"/>
  <c r="AO79" i="83"/>
  <c r="AN79" i="83"/>
  <c r="AM79" i="83"/>
  <c r="AL79" i="83"/>
  <c r="AE79" i="83"/>
  <c r="AA79" i="83"/>
  <c r="BD79" i="83"/>
  <c r="W79" i="83"/>
  <c r="S79" i="83"/>
  <c r="O79" i="83"/>
  <c r="M79" i="83"/>
  <c r="K79" i="83"/>
  <c r="I79" i="83"/>
  <c r="G79" i="83"/>
  <c r="CC76" i="83"/>
  <c r="CB76" i="83"/>
  <c r="CA76" i="83"/>
  <c r="BY76" i="83"/>
  <c r="BX76" i="83"/>
  <c r="BW76" i="83"/>
  <c r="BV76" i="83"/>
  <c r="BU76" i="83"/>
  <c r="BT76" i="83"/>
  <c r="BS76" i="83"/>
  <c r="BR76" i="83"/>
  <c r="BM76" i="83"/>
  <c r="BL76" i="83"/>
  <c r="BK76" i="83"/>
  <c r="BI76" i="83"/>
  <c r="BH76" i="83"/>
  <c r="BG76" i="83"/>
  <c r="BF76" i="83"/>
  <c r="BE76" i="83"/>
  <c r="BD76" i="83"/>
  <c r="BC76" i="83"/>
  <c r="AW76" i="83"/>
  <c r="AV76" i="83"/>
  <c r="AU76" i="83"/>
  <c r="AS76" i="83"/>
  <c r="AR76" i="83"/>
  <c r="AQ76" i="83"/>
  <c r="AP76" i="83"/>
  <c r="AO76" i="83"/>
  <c r="AN76" i="83"/>
  <c r="AM76" i="83"/>
  <c r="AL76" i="83"/>
  <c r="AE76" i="83"/>
  <c r="AA76" i="83"/>
  <c r="BB76" i="83"/>
  <c r="W76" i="83"/>
  <c r="S76" i="83"/>
  <c r="O76" i="83"/>
  <c r="M76" i="83"/>
  <c r="K76" i="83"/>
  <c r="I76" i="83"/>
  <c r="G76" i="83"/>
  <c r="CC75" i="83"/>
  <c r="CB75" i="83"/>
  <c r="CA75" i="83"/>
  <c r="BY75" i="83"/>
  <c r="BX75" i="83"/>
  <c r="BW75" i="83"/>
  <c r="BV75" i="83"/>
  <c r="BU75" i="83"/>
  <c r="BT75" i="83"/>
  <c r="BS75" i="83"/>
  <c r="BR75" i="83"/>
  <c r="BM75" i="83"/>
  <c r="BL75" i="83"/>
  <c r="BK75" i="83"/>
  <c r="BI75" i="83"/>
  <c r="BH75" i="83"/>
  <c r="BG75" i="83"/>
  <c r="BF75" i="83"/>
  <c r="BE75" i="83"/>
  <c r="BD75" i="83"/>
  <c r="BC75" i="83"/>
  <c r="AW75" i="83"/>
  <c r="AV75" i="83"/>
  <c r="AU75" i="83"/>
  <c r="AS75" i="83"/>
  <c r="AR75" i="83"/>
  <c r="AQ75" i="83"/>
  <c r="AP75" i="83"/>
  <c r="AO75" i="83"/>
  <c r="AN75" i="83"/>
  <c r="AX75" i="83" s="1"/>
  <c r="AM75" i="83"/>
  <c r="AL75" i="83"/>
  <c r="AE75" i="83"/>
  <c r="AA75" i="83"/>
  <c r="W75" i="83"/>
  <c r="S75" i="83"/>
  <c r="O75" i="83"/>
  <c r="M75" i="83"/>
  <c r="K75" i="83"/>
  <c r="I75" i="83"/>
  <c r="G75" i="83"/>
  <c r="Q75" i="83" s="1"/>
  <c r="U75" i="83"/>
  <c r="CC74" i="83"/>
  <c r="CB74" i="83"/>
  <c r="CA74" i="83"/>
  <c r="BY74" i="83"/>
  <c r="BX74" i="83"/>
  <c r="BW74" i="83"/>
  <c r="BV74" i="83"/>
  <c r="BU74" i="83"/>
  <c r="BT74" i="83"/>
  <c r="BS74" i="83"/>
  <c r="BR74" i="83"/>
  <c r="BM74" i="83"/>
  <c r="BL74" i="83"/>
  <c r="BK74" i="83"/>
  <c r="BI74" i="83"/>
  <c r="BH74" i="83"/>
  <c r="BG74" i="83"/>
  <c r="BF74" i="83"/>
  <c r="BE74" i="83"/>
  <c r="BD74" i="83"/>
  <c r="BC74" i="83"/>
  <c r="AW74" i="83"/>
  <c r="AV74" i="83"/>
  <c r="AU74" i="83"/>
  <c r="AS74" i="83"/>
  <c r="AR74" i="83"/>
  <c r="AQ74" i="83"/>
  <c r="AP74" i="83"/>
  <c r="AO74" i="83"/>
  <c r="AN74" i="83"/>
  <c r="AM74" i="83"/>
  <c r="AL74" i="83"/>
  <c r="AE74" i="83"/>
  <c r="AA74" i="83"/>
  <c r="W74" i="83"/>
  <c r="S74" i="83"/>
  <c r="O74" i="83"/>
  <c r="M74" i="83"/>
  <c r="K74" i="83"/>
  <c r="I74" i="83"/>
  <c r="G74" i="83"/>
  <c r="CC73" i="83"/>
  <c r="CB73" i="83"/>
  <c r="CA73" i="83"/>
  <c r="BY73" i="83"/>
  <c r="BX73" i="83"/>
  <c r="BW73" i="83"/>
  <c r="BV73" i="83"/>
  <c r="BU73" i="83"/>
  <c r="BT73" i="83"/>
  <c r="BS73" i="83"/>
  <c r="BR73" i="83"/>
  <c r="BM73" i="83"/>
  <c r="BL73" i="83"/>
  <c r="BK73" i="83"/>
  <c r="BI73" i="83"/>
  <c r="BH73" i="83"/>
  <c r="BG73" i="83"/>
  <c r="BF73" i="83"/>
  <c r="BE73" i="83"/>
  <c r="BD73" i="83"/>
  <c r="AW73" i="83"/>
  <c r="AV73" i="83"/>
  <c r="AU73" i="83"/>
  <c r="AS73" i="83"/>
  <c r="AR73" i="83"/>
  <c r="AQ73" i="83"/>
  <c r="AP73" i="83"/>
  <c r="AO73" i="83"/>
  <c r="AN73" i="83"/>
  <c r="AM73" i="83"/>
  <c r="AL73" i="83"/>
  <c r="AE73" i="83"/>
  <c r="AA73" i="83"/>
  <c r="BC73" i="83"/>
  <c r="W73" i="83"/>
  <c r="S73" i="83"/>
  <c r="O73" i="83"/>
  <c r="M73" i="83"/>
  <c r="K73" i="83"/>
  <c r="I73" i="83"/>
  <c r="G73" i="83"/>
  <c r="Q73" i="83" s="1"/>
  <c r="CC72" i="83"/>
  <c r="CB72" i="83"/>
  <c r="CA72" i="83"/>
  <c r="BY72" i="83"/>
  <c r="BX72" i="83"/>
  <c r="BW72" i="83"/>
  <c r="BV72" i="83"/>
  <c r="BU72" i="83"/>
  <c r="BT72" i="83"/>
  <c r="BS72" i="83"/>
  <c r="BR72" i="83"/>
  <c r="BM72" i="83"/>
  <c r="BL72" i="83"/>
  <c r="BK72" i="83"/>
  <c r="BI72" i="83"/>
  <c r="BH72" i="83"/>
  <c r="BG72" i="83"/>
  <c r="BF72" i="83"/>
  <c r="BE72" i="83"/>
  <c r="BD72" i="83"/>
  <c r="AW72" i="83"/>
  <c r="AV72" i="83"/>
  <c r="AU72" i="83"/>
  <c r="AS72" i="83"/>
  <c r="AR72" i="83"/>
  <c r="AQ72" i="83"/>
  <c r="AP72" i="83"/>
  <c r="AO72" i="83"/>
  <c r="AN72" i="83"/>
  <c r="AM72" i="83"/>
  <c r="AL72" i="83"/>
  <c r="AE72" i="83"/>
  <c r="AA72" i="83"/>
  <c r="BC72" i="83"/>
  <c r="W72" i="83"/>
  <c r="S72" i="83"/>
  <c r="O72" i="83"/>
  <c r="M72" i="83"/>
  <c r="K72" i="83"/>
  <c r="I72" i="83"/>
  <c r="G72" i="83"/>
  <c r="CC71" i="83"/>
  <c r="CB71" i="83"/>
  <c r="CA71" i="83"/>
  <c r="BY71" i="83"/>
  <c r="BX71" i="83"/>
  <c r="BW71" i="83"/>
  <c r="BV71" i="83"/>
  <c r="BU71" i="83"/>
  <c r="BT71" i="83"/>
  <c r="BS71" i="83"/>
  <c r="BR71" i="83"/>
  <c r="BM71" i="83"/>
  <c r="BL71" i="83"/>
  <c r="BK71" i="83"/>
  <c r="BI71" i="83"/>
  <c r="BH71" i="83"/>
  <c r="BG71" i="83"/>
  <c r="BF71" i="83"/>
  <c r="BE71" i="83"/>
  <c r="BD71" i="83"/>
  <c r="BC71" i="83"/>
  <c r="AW71" i="83"/>
  <c r="AV71" i="83"/>
  <c r="AU71" i="83"/>
  <c r="AS71" i="83"/>
  <c r="AR71" i="83"/>
  <c r="AQ71" i="83"/>
  <c r="AP71" i="83"/>
  <c r="AO71" i="83"/>
  <c r="AN71" i="83"/>
  <c r="AM71" i="83"/>
  <c r="AL71" i="83"/>
  <c r="AE71" i="83"/>
  <c r="AA71" i="83"/>
  <c r="W71" i="83"/>
  <c r="S71" i="83"/>
  <c r="O71" i="83"/>
  <c r="M71" i="83"/>
  <c r="K71" i="83"/>
  <c r="I71" i="83"/>
  <c r="G71" i="83"/>
  <c r="CC70" i="83"/>
  <c r="CB70" i="83"/>
  <c r="CA70" i="83"/>
  <c r="BY70" i="83"/>
  <c r="BX70" i="83"/>
  <c r="BW70" i="83"/>
  <c r="BV70" i="83"/>
  <c r="BU70" i="83"/>
  <c r="BT70" i="83"/>
  <c r="BS70" i="83"/>
  <c r="BR70" i="83"/>
  <c r="BM70" i="83"/>
  <c r="BL70" i="83"/>
  <c r="BK70" i="83"/>
  <c r="BI70" i="83"/>
  <c r="BH70" i="83"/>
  <c r="BG70" i="83"/>
  <c r="BF70" i="83"/>
  <c r="BE70" i="83"/>
  <c r="BD70" i="83"/>
  <c r="BC70" i="83"/>
  <c r="AW70" i="83"/>
  <c r="AV70" i="83"/>
  <c r="AU70" i="83"/>
  <c r="AS70" i="83"/>
  <c r="AR70" i="83"/>
  <c r="AQ70" i="83"/>
  <c r="AP70" i="83"/>
  <c r="AO70" i="83"/>
  <c r="AN70" i="83"/>
  <c r="AM70" i="83"/>
  <c r="AL70" i="83"/>
  <c r="AE70" i="83"/>
  <c r="AA70" i="83"/>
  <c r="W70" i="83"/>
  <c r="S70" i="83"/>
  <c r="O70" i="83"/>
  <c r="M70" i="83"/>
  <c r="K70" i="83"/>
  <c r="I70" i="83"/>
  <c r="G70" i="83"/>
  <c r="CC68" i="83"/>
  <c r="CB68" i="83"/>
  <c r="CA68" i="83"/>
  <c r="BY68" i="83"/>
  <c r="BX68" i="83"/>
  <c r="BW68" i="83"/>
  <c r="BV68" i="83"/>
  <c r="BU68" i="83"/>
  <c r="BT68" i="83"/>
  <c r="BS68" i="83"/>
  <c r="BR68" i="83"/>
  <c r="BM68" i="83"/>
  <c r="BL68" i="83"/>
  <c r="BK68" i="83"/>
  <c r="BI68" i="83"/>
  <c r="BH68" i="83"/>
  <c r="BG68" i="83"/>
  <c r="BF68" i="83"/>
  <c r="BE68" i="83"/>
  <c r="BD68" i="83"/>
  <c r="AW68" i="83"/>
  <c r="AV68" i="83"/>
  <c r="AU68" i="83"/>
  <c r="AS68" i="83"/>
  <c r="AR68" i="83"/>
  <c r="AQ68" i="83"/>
  <c r="AP68" i="83"/>
  <c r="AO68" i="83"/>
  <c r="AN68" i="83"/>
  <c r="AM68" i="83"/>
  <c r="AL68" i="83"/>
  <c r="AE68" i="83"/>
  <c r="AA68" i="83"/>
  <c r="BB68" i="83"/>
  <c r="W68" i="83"/>
  <c r="S68" i="83"/>
  <c r="O68" i="83"/>
  <c r="M68" i="83"/>
  <c r="K68" i="83"/>
  <c r="I68" i="83"/>
  <c r="G68" i="83"/>
  <c r="CC67" i="83"/>
  <c r="CB67" i="83"/>
  <c r="CA67" i="83"/>
  <c r="BY67" i="83"/>
  <c r="BX67" i="83"/>
  <c r="BW67" i="83"/>
  <c r="BV67" i="83"/>
  <c r="BU67" i="83"/>
  <c r="BT67" i="83"/>
  <c r="BS67" i="83"/>
  <c r="BR67" i="83"/>
  <c r="BM67" i="83"/>
  <c r="BL67" i="83"/>
  <c r="BK67" i="83"/>
  <c r="BI67" i="83"/>
  <c r="BH67" i="83"/>
  <c r="BG67" i="83"/>
  <c r="BF67" i="83"/>
  <c r="BE67" i="83"/>
  <c r="BD67" i="83"/>
  <c r="AW67" i="83"/>
  <c r="AV67" i="83"/>
  <c r="AU67" i="83"/>
  <c r="AS67" i="83"/>
  <c r="AR67" i="83"/>
  <c r="AQ67" i="83"/>
  <c r="AP67" i="83"/>
  <c r="AO67" i="83"/>
  <c r="AN67" i="83"/>
  <c r="AM67" i="83"/>
  <c r="AL67" i="83"/>
  <c r="AE67" i="83"/>
  <c r="AA67" i="83"/>
  <c r="BB67" i="83"/>
  <c r="W67" i="83"/>
  <c r="S67" i="83"/>
  <c r="O67" i="83"/>
  <c r="M67" i="83"/>
  <c r="K67" i="83"/>
  <c r="I67" i="83"/>
  <c r="G67" i="83"/>
  <c r="CC42" i="83"/>
  <c r="CB42" i="83"/>
  <c r="CA42" i="83"/>
  <c r="BY42" i="83"/>
  <c r="BX42" i="83"/>
  <c r="BW42" i="83"/>
  <c r="BV42" i="83"/>
  <c r="BU42" i="83"/>
  <c r="BT42" i="83"/>
  <c r="BS42" i="83"/>
  <c r="BR42" i="83"/>
  <c r="BM42" i="83"/>
  <c r="BL42" i="83"/>
  <c r="BK42" i="83"/>
  <c r="BI42" i="83"/>
  <c r="BH42" i="83"/>
  <c r="BG42" i="83"/>
  <c r="BF42" i="83"/>
  <c r="BE42" i="83"/>
  <c r="BD42" i="83"/>
  <c r="BC42" i="83"/>
  <c r="AW42" i="83"/>
  <c r="AV42" i="83"/>
  <c r="AU42" i="83"/>
  <c r="AS42" i="83"/>
  <c r="AR42" i="83"/>
  <c r="AQ42" i="83"/>
  <c r="AP42" i="83"/>
  <c r="AO42" i="83"/>
  <c r="AN42" i="83"/>
  <c r="AM42" i="83"/>
  <c r="AL42" i="83"/>
  <c r="AE42" i="83"/>
  <c r="AA42" i="83"/>
  <c r="BB42" i="83"/>
  <c r="W42" i="83"/>
  <c r="S42" i="83"/>
  <c r="O42" i="83"/>
  <c r="M42" i="83"/>
  <c r="K42" i="83"/>
  <c r="I42" i="83"/>
  <c r="G42" i="83"/>
  <c r="Q42" i="83" s="1"/>
  <c r="CC41" i="83"/>
  <c r="CA41" i="83"/>
  <c r="BY41" i="83"/>
  <c r="BX41" i="83"/>
  <c r="BW41" i="83"/>
  <c r="BV41" i="83"/>
  <c r="BU41" i="83"/>
  <c r="BT41" i="83"/>
  <c r="BS41" i="83"/>
  <c r="BR41" i="83"/>
  <c r="BM41" i="83"/>
  <c r="BL41" i="83"/>
  <c r="BK41" i="83"/>
  <c r="BI41" i="83"/>
  <c r="BH41" i="83"/>
  <c r="BG41" i="83"/>
  <c r="BF41" i="83"/>
  <c r="BE41" i="83"/>
  <c r="BD41" i="83"/>
  <c r="BC41" i="83"/>
  <c r="AW41" i="83"/>
  <c r="AV41" i="83"/>
  <c r="AU41" i="83"/>
  <c r="AS41" i="83"/>
  <c r="AR41" i="83"/>
  <c r="AQ41" i="83"/>
  <c r="AP41" i="83"/>
  <c r="AO41" i="83"/>
  <c r="AN41" i="83"/>
  <c r="AM41" i="83"/>
  <c r="AL41" i="83"/>
  <c r="AE41" i="83"/>
  <c r="CB41" i="83"/>
  <c r="AA41" i="83"/>
  <c r="W41" i="83"/>
  <c r="S41" i="83"/>
  <c r="O41" i="83"/>
  <c r="M41" i="83"/>
  <c r="K41" i="83"/>
  <c r="I41" i="83"/>
  <c r="G41" i="83"/>
  <c r="G20" i="83"/>
  <c r="Q20" i="83" s="1"/>
  <c r="B43" i="27"/>
  <c r="J41" i="27"/>
  <c r="D96" i="86" s="1"/>
  <c r="Q96" i="86" s="1"/>
  <c r="C59" i="49" s="1"/>
  <c r="B27" i="27"/>
  <c r="J16" i="27"/>
  <c r="B14" i="86" s="1"/>
  <c r="O14" i="86" s="1"/>
  <c r="C14" i="49" s="1"/>
  <c r="J17" i="27"/>
  <c r="B16" i="86" s="1"/>
  <c r="O16" i="86" s="1"/>
  <c r="C18" i="49" s="1"/>
  <c r="J21" i="97"/>
  <c r="J25" i="27"/>
  <c r="B22" i="86" s="1"/>
  <c r="O22" i="86" s="1"/>
  <c r="C23" i="49" s="1"/>
  <c r="J18" i="27"/>
  <c r="B15" i="86" s="1"/>
  <c r="O15" i="86" s="1"/>
  <c r="C15" i="49" s="1"/>
  <c r="J12" i="27"/>
  <c r="B9" i="86" s="1"/>
  <c r="O9" i="86" s="1"/>
  <c r="C10" i="49" s="1"/>
  <c r="J20" i="27"/>
  <c r="B19" i="86" s="1"/>
  <c r="O19" i="86" s="1"/>
  <c r="C17" i="49" s="1"/>
  <c r="J23" i="97"/>
  <c r="J22" i="28"/>
  <c r="F21" i="95"/>
  <c r="F20" i="95"/>
  <c r="F19" i="95"/>
  <c r="D26" i="67"/>
  <c r="F26" i="67" s="1"/>
  <c r="G26" i="67" s="1"/>
  <c r="D22" i="70"/>
  <c r="F22" i="70" s="1"/>
  <c r="G22" i="70" s="1"/>
  <c r="D31" i="70"/>
  <c r="C25" i="70"/>
  <c r="D20" i="70"/>
  <c r="D15" i="70"/>
  <c r="F15" i="70" s="1"/>
  <c r="G15" i="70" s="1"/>
  <c r="D14" i="70"/>
  <c r="F14" i="70" s="1"/>
  <c r="D33" i="70"/>
  <c r="F33" i="70" s="1"/>
  <c r="G33" i="70" s="1"/>
  <c r="D27" i="67"/>
  <c r="F27" i="67" s="1"/>
  <c r="G27" i="67" s="1"/>
  <c r="C19" i="51"/>
  <c r="I10" i="54"/>
  <c r="C44" i="52"/>
  <c r="F180" i="86"/>
  <c r="F169" i="86"/>
  <c r="F154" i="86"/>
  <c r="F62" i="85"/>
  <c r="H58" i="86" s="1"/>
  <c r="D50" i="85"/>
  <c r="F235" i="86" s="1"/>
  <c r="D51" i="85"/>
  <c r="F247" i="86" s="1"/>
  <c r="D52" i="85"/>
  <c r="F259" i="86" s="1"/>
  <c r="D53" i="85"/>
  <c r="F271" i="86" s="1"/>
  <c r="D54" i="85"/>
  <c r="F283" i="86" s="1"/>
  <c r="D55" i="85"/>
  <c r="F295" i="86" s="1"/>
  <c r="D57" i="85"/>
  <c r="F319" i="86" s="1"/>
  <c r="D58" i="85"/>
  <c r="F331" i="86" s="1"/>
  <c r="D49" i="85"/>
  <c r="F223" i="86" s="1"/>
  <c r="D48" i="85"/>
  <c r="F211" i="86" s="1"/>
  <c r="D43" i="85"/>
  <c r="F43" i="86" s="1"/>
  <c r="D42" i="85"/>
  <c r="F46" i="86" s="1"/>
  <c r="D41" i="85"/>
  <c r="F91" i="85"/>
  <c r="F96" i="85"/>
  <c r="H47" i="86" s="1"/>
  <c r="D95" i="85"/>
  <c r="F59" i="86" s="1"/>
  <c r="F413" i="86"/>
  <c r="F219" i="85"/>
  <c r="H57" i="86" s="1"/>
  <c r="F217" i="85"/>
  <c r="H51" i="86" s="1"/>
  <c r="F218" i="85"/>
  <c r="H54" i="86" s="1"/>
  <c r="D215" i="85"/>
  <c r="F45" i="86" s="1"/>
  <c r="D214" i="85"/>
  <c r="F42" i="86" s="1"/>
  <c r="D213" i="85"/>
  <c r="F38" i="86" s="1"/>
  <c r="D212" i="85"/>
  <c r="F32" i="86" s="1"/>
  <c r="D210" i="85"/>
  <c r="F30" i="86" s="1"/>
  <c r="J51" i="28"/>
  <c r="D371" i="86" s="1"/>
  <c r="J46" i="27"/>
  <c r="D97" i="86" s="1"/>
  <c r="E43" i="27"/>
  <c r="J29" i="27"/>
  <c r="C47" i="27"/>
  <c r="E47" i="27"/>
  <c r="F47" i="27"/>
  <c r="G47" i="27"/>
  <c r="H47" i="27"/>
  <c r="I47" i="27"/>
  <c r="B47" i="27"/>
  <c r="C30" i="27"/>
  <c r="E30" i="27"/>
  <c r="E31" i="27" s="1"/>
  <c r="F30" i="27"/>
  <c r="G30" i="27"/>
  <c r="H30" i="27"/>
  <c r="I30" i="27"/>
  <c r="B30" i="27"/>
  <c r="D34" i="72"/>
  <c r="F34" i="72" s="1"/>
  <c r="G34" i="72" s="1"/>
  <c r="D11" i="98"/>
  <c r="H11" i="98"/>
  <c r="D14" i="98"/>
  <c r="H14" i="98"/>
  <c r="D16" i="98"/>
  <c r="D23" i="98" s="1"/>
  <c r="H16" i="98"/>
  <c r="D18" i="98"/>
  <c r="H18" i="98"/>
  <c r="D20" i="98"/>
  <c r="H20" i="98"/>
  <c r="D22" i="98"/>
  <c r="H22" i="98"/>
  <c r="B23" i="98"/>
  <c r="B25" i="98" s="1"/>
  <c r="C23" i="98"/>
  <c r="C25" i="98" s="1"/>
  <c r="F23" i="98"/>
  <c r="F25" i="98" s="1"/>
  <c r="G23" i="98"/>
  <c r="G25" i="98" s="1"/>
  <c r="J10" i="97"/>
  <c r="J12" i="97"/>
  <c r="J13" i="97"/>
  <c r="J14" i="97"/>
  <c r="J15" i="97"/>
  <c r="J16" i="97"/>
  <c r="J18" i="97"/>
  <c r="J19" i="97"/>
  <c r="J22" i="97"/>
  <c r="D62" i="96"/>
  <c r="F62" i="96" s="1"/>
  <c r="G62" i="96" s="1"/>
  <c r="D58" i="96"/>
  <c r="D57" i="96"/>
  <c r="F57" i="96" s="1"/>
  <c r="G57" i="96" s="1"/>
  <c r="D29" i="96"/>
  <c r="F29" i="96" s="1"/>
  <c r="G29" i="96" s="1"/>
  <c r="D30" i="96"/>
  <c r="F30" i="96" s="1"/>
  <c r="G30" i="96" s="1"/>
  <c r="D32" i="96"/>
  <c r="F32" i="96" s="1"/>
  <c r="G32" i="96" s="1"/>
  <c r="D33" i="96"/>
  <c r="F33" i="96" s="1"/>
  <c r="G33" i="96" s="1"/>
  <c r="D34" i="96"/>
  <c r="F34" i="96" s="1"/>
  <c r="G34" i="96" s="1"/>
  <c r="D28" i="96"/>
  <c r="F28" i="96" s="1"/>
  <c r="G28" i="96" s="1"/>
  <c r="D25" i="96"/>
  <c r="F25" i="96" s="1"/>
  <c r="G25" i="96" s="1"/>
  <c r="D26" i="96"/>
  <c r="F26" i="96" s="1"/>
  <c r="G26" i="96" s="1"/>
  <c r="D24" i="96"/>
  <c r="F24" i="96" s="1"/>
  <c r="G24" i="96" s="1"/>
  <c r="D22" i="96"/>
  <c r="F22" i="96" s="1"/>
  <c r="D16" i="96"/>
  <c r="F16" i="96" s="1"/>
  <c r="G16" i="96" s="1"/>
  <c r="D17" i="96"/>
  <c r="F17" i="96" s="1"/>
  <c r="G17" i="96" s="1"/>
  <c r="D15" i="96"/>
  <c r="F15" i="96" s="1"/>
  <c r="G15" i="96" s="1"/>
  <c r="D14" i="96"/>
  <c r="C18" i="96"/>
  <c r="B18" i="96"/>
  <c r="E68" i="28"/>
  <c r="E18" i="28"/>
  <c r="E27" i="27"/>
  <c r="J38" i="27"/>
  <c r="D92" i="86" s="1"/>
  <c r="Q92" i="86" s="1"/>
  <c r="C58" i="49" s="1"/>
  <c r="C40" i="70"/>
  <c r="G40" i="54"/>
  <c r="E40" i="54"/>
  <c r="C40" i="54"/>
  <c r="I37" i="54"/>
  <c r="I36" i="54"/>
  <c r="I35" i="54"/>
  <c r="I34" i="54"/>
  <c r="I33" i="54"/>
  <c r="I32" i="54"/>
  <c r="I31" i="54"/>
  <c r="I30" i="54"/>
  <c r="I29" i="54"/>
  <c r="I28" i="54"/>
  <c r="I27" i="54"/>
  <c r="I26" i="54"/>
  <c r="I25" i="54"/>
  <c r="I24" i="54"/>
  <c r="I23" i="54"/>
  <c r="I22" i="54"/>
  <c r="I21" i="54"/>
  <c r="I20" i="54"/>
  <c r="I19" i="54"/>
  <c r="I18" i="54"/>
  <c r="I17" i="54"/>
  <c r="I16" i="54"/>
  <c r="I15" i="54"/>
  <c r="I14" i="54"/>
  <c r="I13" i="54"/>
  <c r="I12" i="54"/>
  <c r="I11" i="54"/>
  <c r="J75" i="27"/>
  <c r="C7" i="79"/>
  <c r="C12" i="79"/>
  <c r="C14" i="79"/>
  <c r="C19" i="79"/>
  <c r="C20" i="79"/>
  <c r="C21" i="79"/>
  <c r="F5" i="95"/>
  <c r="J80" i="27" s="1"/>
  <c r="F6" i="95"/>
  <c r="H6" i="95" s="1"/>
  <c r="C70" i="49" s="1"/>
  <c r="E7" i="79"/>
  <c r="D7" i="79"/>
  <c r="M209" i="86"/>
  <c r="Q113" i="86"/>
  <c r="AE154" i="83"/>
  <c r="BR154" i="83"/>
  <c r="BS154" i="83"/>
  <c r="BT154" i="83"/>
  <c r="BU154" i="83"/>
  <c r="BV154" i="83"/>
  <c r="BW154" i="83"/>
  <c r="BX154" i="83"/>
  <c r="BY154" i="83"/>
  <c r="CA154" i="83"/>
  <c r="CB154" i="83"/>
  <c r="CC154" i="83"/>
  <c r="BR8" i="83"/>
  <c r="BR9" i="83"/>
  <c r="BR10" i="83"/>
  <c r="BR11" i="83"/>
  <c r="BR13" i="83"/>
  <c r="BR15" i="83"/>
  <c r="BR17" i="83"/>
  <c r="BR18" i="83"/>
  <c r="BR19" i="83"/>
  <c r="BR20" i="83"/>
  <c r="BR21" i="83"/>
  <c r="BR27" i="83"/>
  <c r="BR28" i="83"/>
  <c r="BR29" i="83"/>
  <c r="BR31" i="83"/>
  <c r="BR32" i="83"/>
  <c r="BR33" i="83"/>
  <c r="BR34" i="83"/>
  <c r="BR35" i="83"/>
  <c r="BR90" i="83"/>
  <c r="BR91" i="83"/>
  <c r="BR95" i="83"/>
  <c r="BR97" i="83"/>
  <c r="BR99" i="83"/>
  <c r="BR100" i="83"/>
  <c r="BR101" i="83"/>
  <c r="BR115" i="83"/>
  <c r="BR118" i="83"/>
  <c r="BR126" i="83"/>
  <c r="BR127" i="83"/>
  <c r="BR129" i="83"/>
  <c r="BR140" i="83"/>
  <c r="BR142" i="83"/>
  <c r="BR143" i="83"/>
  <c r="BR144" i="83"/>
  <c r="BR145" i="83"/>
  <c r="BR146" i="83"/>
  <c r="BR156" i="83"/>
  <c r="BR163" i="83"/>
  <c r="BR164" i="83"/>
  <c r="BR167" i="83"/>
  <c r="BR168" i="83"/>
  <c r="BR169" i="83"/>
  <c r="BR170" i="83"/>
  <c r="BR171" i="83"/>
  <c r="BR152" i="83"/>
  <c r="AE8" i="83"/>
  <c r="AE9" i="83"/>
  <c r="AE10" i="83"/>
  <c r="AE11" i="83"/>
  <c r="AE13" i="83"/>
  <c r="AE15" i="83"/>
  <c r="AE17" i="83"/>
  <c r="AE18" i="83"/>
  <c r="BY18" i="83"/>
  <c r="CA18" i="83"/>
  <c r="AE19" i="83"/>
  <c r="AE20" i="83"/>
  <c r="CD20" i="83" s="1"/>
  <c r="CE20" i="83" s="1"/>
  <c r="AE21" i="83"/>
  <c r="AE27" i="83"/>
  <c r="AE28" i="83"/>
  <c r="AE29" i="83"/>
  <c r="AE31" i="83"/>
  <c r="BY31" i="83"/>
  <c r="CA31" i="83"/>
  <c r="AE32" i="83"/>
  <c r="BY32" i="83"/>
  <c r="CA32" i="83"/>
  <c r="AE33" i="83"/>
  <c r="BY33" i="83"/>
  <c r="CA33" i="83"/>
  <c r="AE34" i="83"/>
  <c r="AE35" i="83"/>
  <c r="AE90" i="83"/>
  <c r="AE91" i="83"/>
  <c r="AE95" i="83"/>
  <c r="BY95" i="83"/>
  <c r="CA95" i="83"/>
  <c r="AE97" i="83"/>
  <c r="AE99" i="83"/>
  <c r="AE100" i="83"/>
  <c r="AE101" i="83"/>
  <c r="AE115" i="83"/>
  <c r="AE118" i="83"/>
  <c r="AE126" i="83"/>
  <c r="AE127" i="83"/>
  <c r="AE129" i="83"/>
  <c r="AE140" i="83"/>
  <c r="AE142" i="83"/>
  <c r="AE143" i="83"/>
  <c r="AE144" i="83"/>
  <c r="AE145" i="83"/>
  <c r="AE146" i="83"/>
  <c r="AE156" i="83"/>
  <c r="AE163" i="83"/>
  <c r="AE164" i="83"/>
  <c r="AE167" i="83"/>
  <c r="AE168" i="83"/>
  <c r="AE169" i="83"/>
  <c r="BY169" i="83"/>
  <c r="CA169" i="83"/>
  <c r="AE170" i="83"/>
  <c r="AE171" i="83"/>
  <c r="AE152" i="83"/>
  <c r="BB8" i="83"/>
  <c r="BB9" i="83"/>
  <c r="BB10" i="83"/>
  <c r="BN10" i="83" s="1"/>
  <c r="BO10" i="83" s="1"/>
  <c r="BB11" i="83"/>
  <c r="BB13" i="83"/>
  <c r="BB15" i="83"/>
  <c r="BB17" i="83"/>
  <c r="BB18" i="83"/>
  <c r="BB20" i="83"/>
  <c r="BB21" i="83"/>
  <c r="AA27" i="83"/>
  <c r="BN27" i="83" s="1"/>
  <c r="BO27" i="83" s="1"/>
  <c r="BB27" i="83"/>
  <c r="BB29" i="83"/>
  <c r="BB32" i="83"/>
  <c r="BB33" i="83"/>
  <c r="BB35" i="83"/>
  <c r="BB90" i="83"/>
  <c r="BB91" i="83"/>
  <c r="BB95" i="83"/>
  <c r="AA97" i="83"/>
  <c r="BB97" i="83"/>
  <c r="AA99" i="83"/>
  <c r="BB99" i="83"/>
  <c r="AA100" i="83"/>
  <c r="BB100" i="83"/>
  <c r="AA101" i="83"/>
  <c r="BB101" i="83"/>
  <c r="AA115" i="83"/>
  <c r="BB115" i="83"/>
  <c r="BB118" i="83"/>
  <c r="BB126" i="83"/>
  <c r="BB127" i="83"/>
  <c r="BB129" i="83"/>
  <c r="BB140" i="83"/>
  <c r="BB142" i="83"/>
  <c r="BB143" i="83"/>
  <c r="AA144" i="83"/>
  <c r="BB144" i="83"/>
  <c r="AA145" i="83"/>
  <c r="BB145" i="83"/>
  <c r="AA146" i="83"/>
  <c r="BB146" i="83"/>
  <c r="BB156" i="83"/>
  <c r="BB163" i="83"/>
  <c r="BB164" i="83"/>
  <c r="BB167" i="83"/>
  <c r="BB168" i="83"/>
  <c r="BB169" i="83"/>
  <c r="BB170" i="83"/>
  <c r="BB171" i="83"/>
  <c r="BN171" i="83" s="1"/>
  <c r="BO171" i="83" s="1"/>
  <c r="BB152" i="83"/>
  <c r="AA8" i="83"/>
  <c r="AA9" i="83"/>
  <c r="AA10" i="83"/>
  <c r="AA11" i="83"/>
  <c r="AA13" i="83"/>
  <c r="AA15" i="83"/>
  <c r="BI15" i="83"/>
  <c r="BK15" i="83"/>
  <c r="AA17" i="83"/>
  <c r="BI17" i="83"/>
  <c r="BK17" i="83"/>
  <c r="AA18" i="83"/>
  <c r="AA19" i="83"/>
  <c r="BB19" i="83"/>
  <c r="AA20" i="83"/>
  <c r="BI20" i="83"/>
  <c r="BK20" i="83"/>
  <c r="AA21" i="83"/>
  <c r="BI27" i="83"/>
  <c r="BK27" i="83"/>
  <c r="AA28" i="83"/>
  <c r="BB28" i="83"/>
  <c r="BC28" i="83"/>
  <c r="BI28" i="83"/>
  <c r="BK28" i="83"/>
  <c r="AA29" i="83"/>
  <c r="BC29" i="83"/>
  <c r="AA31" i="83"/>
  <c r="BB31" i="83"/>
  <c r="AA32" i="83"/>
  <c r="AA33" i="83"/>
  <c r="BC33" i="83"/>
  <c r="BD33" i="83"/>
  <c r="AA34" i="83"/>
  <c r="BB34" i="83"/>
  <c r="AA35" i="83"/>
  <c r="BI35" i="83"/>
  <c r="BD35" i="83"/>
  <c r="AA95" i="83"/>
  <c r="BI97" i="83"/>
  <c r="BK97" i="83"/>
  <c r="BI99" i="83"/>
  <c r="BK99" i="83"/>
  <c r="BI100" i="83"/>
  <c r="BK100" i="83"/>
  <c r="BI101" i="83"/>
  <c r="BK101" i="83"/>
  <c r="BI115" i="83"/>
  <c r="BK115" i="83"/>
  <c r="AA118" i="83"/>
  <c r="BI118" i="83"/>
  <c r="BK118" i="83"/>
  <c r="AA126" i="83"/>
  <c r="BI126" i="83"/>
  <c r="BK126" i="83"/>
  <c r="AA127" i="83"/>
  <c r="BI127" i="83"/>
  <c r="BK127" i="83"/>
  <c r="AA129" i="83"/>
  <c r="BI129" i="83"/>
  <c r="BK129" i="83"/>
  <c r="AA140" i="83"/>
  <c r="BI140" i="83"/>
  <c r="BK140" i="83"/>
  <c r="AA142" i="83"/>
  <c r="BI142" i="83"/>
  <c r="BK142" i="83"/>
  <c r="AA143" i="83"/>
  <c r="BI143" i="83"/>
  <c r="BK143" i="83"/>
  <c r="BI144" i="83"/>
  <c r="BK144" i="83"/>
  <c r="BI145" i="83"/>
  <c r="BK145" i="83"/>
  <c r="BI146" i="83"/>
  <c r="BK146" i="83"/>
  <c r="AA156" i="83"/>
  <c r="BI156" i="83"/>
  <c r="BK156" i="83"/>
  <c r="AA163" i="83"/>
  <c r="BI163" i="83"/>
  <c r="BK163" i="83"/>
  <c r="AA164" i="83"/>
  <c r="BI164" i="83"/>
  <c r="BK164" i="83"/>
  <c r="AA167" i="83"/>
  <c r="AA168" i="83"/>
  <c r="AA169" i="83"/>
  <c r="AA170" i="83"/>
  <c r="BI170" i="83"/>
  <c r="BK170" i="83"/>
  <c r="AA171" i="83"/>
  <c r="AA152" i="83"/>
  <c r="BI152" i="83"/>
  <c r="BK152" i="83"/>
  <c r="W8" i="83"/>
  <c r="W9" i="83"/>
  <c r="W10" i="83"/>
  <c r="AL10" i="83"/>
  <c r="AS10" i="83"/>
  <c r="AU10" i="83"/>
  <c r="W11" i="83"/>
  <c r="AL11" i="83"/>
  <c r="AR11" i="83"/>
  <c r="W13" i="83"/>
  <c r="W15" i="83"/>
  <c r="W17" i="83"/>
  <c r="W18" i="83"/>
  <c r="W19" i="83"/>
  <c r="W20" i="83"/>
  <c r="AM20" i="83"/>
  <c r="W21" i="83"/>
  <c r="AL21" i="83"/>
  <c r="AS21" i="83"/>
  <c r="AU21" i="83"/>
  <c r="W27" i="83"/>
  <c r="W28" i="83"/>
  <c r="W29" i="83"/>
  <c r="AL29" i="83"/>
  <c r="AS29" i="83"/>
  <c r="AU29" i="83"/>
  <c r="W31" i="83"/>
  <c r="W32" i="83"/>
  <c r="W33" i="83"/>
  <c r="W34" i="83"/>
  <c r="W35" i="83"/>
  <c r="W90" i="83"/>
  <c r="W91" i="83"/>
  <c r="W95" i="83"/>
  <c r="W97" i="83"/>
  <c r="W99" i="83"/>
  <c r="W100" i="83"/>
  <c r="W101" i="83"/>
  <c r="W115" i="83"/>
  <c r="W118" i="83"/>
  <c r="W126" i="83"/>
  <c r="W127" i="83"/>
  <c r="W129" i="83"/>
  <c r="W140" i="83"/>
  <c r="W142" i="83"/>
  <c r="W143" i="83"/>
  <c r="W144" i="83"/>
  <c r="W145" i="83"/>
  <c r="W146" i="83"/>
  <c r="W156" i="83"/>
  <c r="W163" i="83"/>
  <c r="W164" i="83"/>
  <c r="W167" i="83"/>
  <c r="W168" i="83"/>
  <c r="W169" i="83"/>
  <c r="W170" i="83"/>
  <c r="W171" i="83"/>
  <c r="W152" i="83"/>
  <c r="AL8" i="83"/>
  <c r="AL9" i="83"/>
  <c r="AL13" i="83"/>
  <c r="AL15" i="83"/>
  <c r="AL17" i="83"/>
  <c r="AL18" i="83"/>
  <c r="AL19" i="83"/>
  <c r="AL20" i="83"/>
  <c r="AL27" i="83"/>
  <c r="AL28" i="83"/>
  <c r="AL31" i="83"/>
  <c r="AL32" i="83"/>
  <c r="AL33" i="83"/>
  <c r="AL34" i="83"/>
  <c r="AL35" i="83"/>
  <c r="AL90" i="83"/>
  <c r="AL91" i="83"/>
  <c r="AL95" i="83"/>
  <c r="AL97" i="83"/>
  <c r="AL99" i="83"/>
  <c r="AL100" i="83"/>
  <c r="AL101" i="83"/>
  <c r="AL115" i="83"/>
  <c r="AL118" i="83"/>
  <c r="AL126" i="83"/>
  <c r="AL127" i="83"/>
  <c r="AL129" i="83"/>
  <c r="AL140" i="83"/>
  <c r="AL142" i="83"/>
  <c r="AL143" i="83"/>
  <c r="AL144" i="83"/>
  <c r="AL145" i="83"/>
  <c r="AL146" i="83"/>
  <c r="AL156" i="83"/>
  <c r="AL163" i="83"/>
  <c r="AL164" i="83"/>
  <c r="AL167" i="83"/>
  <c r="AL168" i="83"/>
  <c r="AL169" i="83"/>
  <c r="AL170" i="83"/>
  <c r="AL171" i="83"/>
  <c r="AL152" i="83"/>
  <c r="C43" i="27"/>
  <c r="F43" i="27"/>
  <c r="G43" i="27"/>
  <c r="H43" i="27"/>
  <c r="I43" i="27"/>
  <c r="J52" i="27"/>
  <c r="F18" i="95"/>
  <c r="M8" i="83"/>
  <c r="M9" i="83"/>
  <c r="M10" i="83"/>
  <c r="M11" i="83"/>
  <c r="M13" i="83"/>
  <c r="M15" i="83"/>
  <c r="M17" i="83"/>
  <c r="M18" i="83"/>
  <c r="M19" i="83"/>
  <c r="M20" i="83"/>
  <c r="M21" i="83"/>
  <c r="M27" i="83"/>
  <c r="M28" i="83"/>
  <c r="M29" i="83"/>
  <c r="M31" i="83"/>
  <c r="M32" i="83"/>
  <c r="M33" i="83"/>
  <c r="M34" i="83"/>
  <c r="M35" i="83"/>
  <c r="M90" i="83"/>
  <c r="M91" i="83"/>
  <c r="M95" i="83"/>
  <c r="M97" i="83"/>
  <c r="M99" i="83"/>
  <c r="M100" i="83"/>
  <c r="M101" i="83"/>
  <c r="M115" i="83"/>
  <c r="M118" i="83"/>
  <c r="M126" i="83"/>
  <c r="M127" i="83"/>
  <c r="M129" i="83"/>
  <c r="G140" i="83"/>
  <c r="G142" i="83"/>
  <c r="Q142" i="83" s="1"/>
  <c r="U142" i="83"/>
  <c r="G143" i="83"/>
  <c r="Q143" i="83" s="1"/>
  <c r="G144" i="83"/>
  <c r="G145" i="83"/>
  <c r="I145" i="83" s="1"/>
  <c r="K145" i="83" s="1"/>
  <c r="M145" i="83" s="1"/>
  <c r="G146" i="83"/>
  <c r="Q146" i="83" s="1"/>
  <c r="M156" i="83"/>
  <c r="M163" i="83"/>
  <c r="M164" i="83"/>
  <c r="M167" i="83"/>
  <c r="M168" i="83"/>
  <c r="M169" i="83"/>
  <c r="M170" i="83"/>
  <c r="M171" i="83"/>
  <c r="G152" i="83"/>
  <c r="C18" i="28"/>
  <c r="B18" i="28"/>
  <c r="F18" i="28"/>
  <c r="C64" i="49"/>
  <c r="AE165" i="83"/>
  <c r="AA165" i="83"/>
  <c r="BK165" i="83"/>
  <c r="BB165" i="83"/>
  <c r="BI165" i="83"/>
  <c r="W165" i="83"/>
  <c r="AL165" i="83"/>
  <c r="BR165" i="83"/>
  <c r="BS165" i="83"/>
  <c r="BS8" i="83"/>
  <c r="BS9" i="83"/>
  <c r="BS10" i="83"/>
  <c r="BS11" i="83"/>
  <c r="BS13" i="83"/>
  <c r="BS15" i="83"/>
  <c r="BS17" i="83"/>
  <c r="BS18" i="83"/>
  <c r="BS19" i="83"/>
  <c r="BS20" i="83"/>
  <c r="BS21" i="83"/>
  <c r="BS27" i="83"/>
  <c r="BS28" i="83"/>
  <c r="BS29" i="83"/>
  <c r="BS31" i="83"/>
  <c r="BS32" i="83"/>
  <c r="BS33" i="83"/>
  <c r="BS34" i="83"/>
  <c r="BS35" i="83"/>
  <c r="BS90" i="83"/>
  <c r="BS91" i="83"/>
  <c r="BS95" i="83"/>
  <c r="BS97" i="83"/>
  <c r="BS99" i="83"/>
  <c r="BS100" i="83"/>
  <c r="BS101" i="83"/>
  <c r="BS115" i="83"/>
  <c r="BS118" i="83"/>
  <c r="BS126" i="83"/>
  <c r="BS127" i="83"/>
  <c r="BS129" i="83"/>
  <c r="BS140" i="83"/>
  <c r="BS142" i="83"/>
  <c r="BS143" i="83"/>
  <c r="BS144" i="83"/>
  <c r="BS145" i="83"/>
  <c r="BS146" i="83"/>
  <c r="BS156" i="83"/>
  <c r="BS163" i="83"/>
  <c r="BS164" i="83"/>
  <c r="BS167" i="83"/>
  <c r="BS168" i="83"/>
  <c r="BS169" i="83"/>
  <c r="BS170" i="83"/>
  <c r="BS171" i="83"/>
  <c r="BS152" i="83"/>
  <c r="BC165" i="83"/>
  <c r="BC8" i="83"/>
  <c r="BC9" i="83"/>
  <c r="BC10" i="83"/>
  <c r="BC11" i="83"/>
  <c r="BC13" i="83"/>
  <c r="BC15" i="83"/>
  <c r="BC17" i="83"/>
  <c r="BC18" i="83"/>
  <c r="BC19" i="83"/>
  <c r="BC20" i="83"/>
  <c r="BC21" i="83"/>
  <c r="BC27" i="83"/>
  <c r="BC32" i="83"/>
  <c r="BC34" i="83"/>
  <c r="BC35" i="83"/>
  <c r="BC90" i="83"/>
  <c r="BC95" i="83"/>
  <c r="BC97" i="83"/>
  <c r="BC99" i="83"/>
  <c r="BN99" i="83" s="1"/>
  <c r="BO99" i="83" s="1"/>
  <c r="BC100" i="83"/>
  <c r="BC101" i="83"/>
  <c r="BC115" i="83"/>
  <c r="BC118" i="83"/>
  <c r="BC126" i="83"/>
  <c r="BC127" i="83"/>
  <c r="BC129" i="83"/>
  <c r="BC140" i="83"/>
  <c r="BC142" i="83"/>
  <c r="BC143" i="83"/>
  <c r="BC144" i="83"/>
  <c r="BC145" i="83"/>
  <c r="BC146" i="83"/>
  <c r="BC156" i="83"/>
  <c r="BC163" i="83"/>
  <c r="BC164" i="83"/>
  <c r="BC167" i="83"/>
  <c r="BC168" i="83"/>
  <c r="BC169" i="83"/>
  <c r="BC170" i="83"/>
  <c r="BC171" i="83"/>
  <c r="BC152" i="83"/>
  <c r="AM165" i="83"/>
  <c r="AM8" i="83"/>
  <c r="AM9" i="83"/>
  <c r="AM10" i="83"/>
  <c r="AM11" i="83"/>
  <c r="AM13" i="83"/>
  <c r="AM15" i="83"/>
  <c r="AM17" i="83"/>
  <c r="AM18" i="83"/>
  <c r="AM19" i="83"/>
  <c r="AM21" i="83"/>
  <c r="AM27" i="83"/>
  <c r="AM28" i="83"/>
  <c r="AM29" i="83"/>
  <c r="AM31" i="83"/>
  <c r="AM32" i="83"/>
  <c r="AM33" i="83"/>
  <c r="AM34" i="83"/>
  <c r="AM35" i="83"/>
  <c r="AM90" i="83"/>
  <c r="AM91" i="83"/>
  <c r="AM95" i="83"/>
  <c r="AM97" i="83"/>
  <c r="AM99" i="83"/>
  <c r="AM100" i="83"/>
  <c r="AM101" i="83"/>
  <c r="AM115" i="83"/>
  <c r="AM118" i="83"/>
  <c r="AM126" i="83"/>
  <c r="AM127" i="83"/>
  <c r="AM129" i="83"/>
  <c r="AM140" i="83"/>
  <c r="AM142" i="83"/>
  <c r="AM143" i="83"/>
  <c r="AM144" i="83"/>
  <c r="AM145" i="83"/>
  <c r="AM146" i="83"/>
  <c r="AM156" i="83"/>
  <c r="AM163" i="83"/>
  <c r="AM164" i="83"/>
  <c r="AM167" i="83"/>
  <c r="AM168" i="83"/>
  <c r="AM169" i="83"/>
  <c r="AM170" i="83"/>
  <c r="AM171" i="83"/>
  <c r="AM152" i="83"/>
  <c r="BT165" i="83"/>
  <c r="BT8" i="83"/>
  <c r="BT9" i="83"/>
  <c r="BT10" i="83"/>
  <c r="BT11" i="83"/>
  <c r="BT13" i="83"/>
  <c r="BT15" i="83"/>
  <c r="BT17" i="83"/>
  <c r="BT18" i="83"/>
  <c r="BT19" i="83"/>
  <c r="BT20" i="83"/>
  <c r="BT21" i="83"/>
  <c r="BT27" i="83"/>
  <c r="BT28" i="83"/>
  <c r="BT29" i="83"/>
  <c r="BT31" i="83"/>
  <c r="BT32" i="83"/>
  <c r="BT33" i="83"/>
  <c r="BT34" i="83"/>
  <c r="BT35" i="83"/>
  <c r="BT90" i="83"/>
  <c r="BT91" i="83"/>
  <c r="BT95" i="83"/>
  <c r="BT97" i="83"/>
  <c r="BT99" i="83"/>
  <c r="BT100" i="83"/>
  <c r="BT101" i="83"/>
  <c r="BT115" i="83"/>
  <c r="BT118" i="83"/>
  <c r="BT126" i="83"/>
  <c r="BT127" i="83"/>
  <c r="BT129" i="83"/>
  <c r="BT140" i="83"/>
  <c r="BT142" i="83"/>
  <c r="BT143" i="83"/>
  <c r="BT144" i="83"/>
  <c r="BT145" i="83"/>
  <c r="BT146" i="83"/>
  <c r="BT156" i="83"/>
  <c r="BT163" i="83"/>
  <c r="BT164" i="83"/>
  <c r="BT167" i="83"/>
  <c r="BT168" i="83"/>
  <c r="BT169" i="83"/>
  <c r="BT170" i="83"/>
  <c r="BT171" i="83"/>
  <c r="BT152" i="83"/>
  <c r="BD165" i="83"/>
  <c r="BD8" i="83"/>
  <c r="BD9" i="83"/>
  <c r="BD10" i="83"/>
  <c r="BD11" i="83"/>
  <c r="BD13" i="83"/>
  <c r="BD15" i="83"/>
  <c r="BD17" i="83"/>
  <c r="BD18" i="83"/>
  <c r="BD19" i="83"/>
  <c r="BD20" i="83"/>
  <c r="BD21" i="83"/>
  <c r="BD27" i="83"/>
  <c r="BD28" i="83"/>
  <c r="BD29" i="83"/>
  <c r="BD31" i="83"/>
  <c r="BD32" i="83"/>
  <c r="BD34" i="83"/>
  <c r="AA90" i="83"/>
  <c r="BD90" i="83"/>
  <c r="AA91" i="83"/>
  <c r="BD91" i="83"/>
  <c r="BD95" i="83"/>
  <c r="BD97" i="83"/>
  <c r="BD99" i="83"/>
  <c r="BD100" i="83"/>
  <c r="BD101" i="83"/>
  <c r="BD115" i="83"/>
  <c r="BD118" i="83"/>
  <c r="BD126" i="83"/>
  <c r="BD127" i="83"/>
  <c r="BD129" i="83"/>
  <c r="BD140" i="83"/>
  <c r="BD142" i="83"/>
  <c r="BD143" i="83"/>
  <c r="BD144" i="83"/>
  <c r="BD145" i="83"/>
  <c r="BD146" i="83"/>
  <c r="BD156" i="83"/>
  <c r="BD163" i="83"/>
  <c r="BD164" i="83"/>
  <c r="BD167" i="83"/>
  <c r="BD168" i="83"/>
  <c r="BD169" i="83"/>
  <c r="BD170" i="83"/>
  <c r="BD171" i="83"/>
  <c r="BD152" i="83"/>
  <c r="AN165" i="83"/>
  <c r="AN8" i="83"/>
  <c r="AN9" i="83"/>
  <c r="AN10" i="83"/>
  <c r="AN11" i="83"/>
  <c r="AN13" i="83"/>
  <c r="AN15" i="83"/>
  <c r="AN17" i="83"/>
  <c r="AN18" i="83"/>
  <c r="AN19" i="83"/>
  <c r="AN20" i="83"/>
  <c r="AN21" i="83"/>
  <c r="AN27" i="83"/>
  <c r="AN28" i="83"/>
  <c r="AN29" i="83"/>
  <c r="AN31" i="83"/>
  <c r="AN32" i="83"/>
  <c r="AN33" i="83"/>
  <c r="AN34" i="83"/>
  <c r="AN35" i="83"/>
  <c r="AN90" i="83"/>
  <c r="AN91" i="83"/>
  <c r="AN95" i="83"/>
  <c r="AN97" i="83"/>
  <c r="AN99" i="83"/>
  <c r="AN100" i="83"/>
  <c r="AN101" i="83"/>
  <c r="AN115" i="83"/>
  <c r="AN118" i="83"/>
  <c r="AN126" i="83"/>
  <c r="AN127" i="83"/>
  <c r="AN129" i="83"/>
  <c r="AN140" i="83"/>
  <c r="AN142" i="83"/>
  <c r="AN143" i="83"/>
  <c r="AN144" i="83"/>
  <c r="AN145" i="83"/>
  <c r="AN146" i="83"/>
  <c r="AN156" i="83"/>
  <c r="AN163" i="83"/>
  <c r="AN164" i="83"/>
  <c r="AN167" i="83"/>
  <c r="AN168" i="83"/>
  <c r="AN169" i="83"/>
  <c r="AN170" i="83"/>
  <c r="AN171" i="83"/>
  <c r="AN152" i="83"/>
  <c r="BU165" i="83"/>
  <c r="BU8" i="83"/>
  <c r="BU9" i="83"/>
  <c r="BU10" i="83"/>
  <c r="BU11" i="83"/>
  <c r="BU13" i="83"/>
  <c r="BU15" i="83"/>
  <c r="BU17" i="83"/>
  <c r="BU18" i="83"/>
  <c r="BU19" i="83"/>
  <c r="BU20" i="83"/>
  <c r="BU21" i="83"/>
  <c r="BU27" i="83"/>
  <c r="BU28" i="83"/>
  <c r="BU29" i="83"/>
  <c r="BU31" i="83"/>
  <c r="BU32" i="83"/>
  <c r="BU33" i="83"/>
  <c r="BU34" i="83"/>
  <c r="BU35" i="83"/>
  <c r="BU90" i="83"/>
  <c r="BU91" i="83"/>
  <c r="BU95" i="83"/>
  <c r="BU97" i="83"/>
  <c r="BU99" i="83"/>
  <c r="BU100" i="83"/>
  <c r="BU101" i="83"/>
  <c r="BU115" i="83"/>
  <c r="BU118" i="83"/>
  <c r="BU126" i="83"/>
  <c r="BU127" i="83"/>
  <c r="BU129" i="83"/>
  <c r="BU140" i="83"/>
  <c r="BU142" i="83"/>
  <c r="BU143" i="83"/>
  <c r="BU144" i="83"/>
  <c r="BU145" i="83"/>
  <c r="BU146" i="83"/>
  <c r="BU156" i="83"/>
  <c r="BU163" i="83"/>
  <c r="BU164" i="83"/>
  <c r="BU167" i="83"/>
  <c r="BU168" i="83"/>
  <c r="BU169" i="83"/>
  <c r="BU170" i="83"/>
  <c r="BU171" i="83"/>
  <c r="BU152" i="83"/>
  <c r="BE165" i="83"/>
  <c r="BE8" i="83"/>
  <c r="BE9" i="83"/>
  <c r="BE10" i="83"/>
  <c r="BE11" i="83"/>
  <c r="BE13" i="83"/>
  <c r="BE15" i="83"/>
  <c r="BE17" i="83"/>
  <c r="BE18" i="83"/>
  <c r="BE19" i="83"/>
  <c r="BE20" i="83"/>
  <c r="BE21" i="83"/>
  <c r="BE27" i="83"/>
  <c r="BE28" i="83"/>
  <c r="BE29" i="83"/>
  <c r="BE31" i="83"/>
  <c r="BE32" i="83"/>
  <c r="BE33" i="83"/>
  <c r="BE34" i="83"/>
  <c r="BE35" i="83"/>
  <c r="BE90" i="83"/>
  <c r="BE91" i="83"/>
  <c r="BE95" i="83"/>
  <c r="BE97" i="83"/>
  <c r="BE99" i="83"/>
  <c r="BE100" i="83"/>
  <c r="BE101" i="83"/>
  <c r="BE115" i="83"/>
  <c r="BE118" i="83"/>
  <c r="BE126" i="83"/>
  <c r="BE127" i="83"/>
  <c r="BE129" i="83"/>
  <c r="BE140" i="83"/>
  <c r="BE142" i="83"/>
  <c r="BE143" i="83"/>
  <c r="BE144" i="83"/>
  <c r="BE145" i="83"/>
  <c r="BE146" i="83"/>
  <c r="BE156" i="83"/>
  <c r="BE163" i="83"/>
  <c r="BE164" i="83"/>
  <c r="BE167" i="83"/>
  <c r="BE168" i="83"/>
  <c r="BE169" i="83"/>
  <c r="BE170" i="83"/>
  <c r="BE171" i="83"/>
  <c r="BE152" i="83"/>
  <c r="AO165" i="83"/>
  <c r="AO8" i="83"/>
  <c r="AO9" i="83"/>
  <c r="AO10" i="83"/>
  <c r="AO11" i="83"/>
  <c r="AO13" i="83"/>
  <c r="AO15" i="83"/>
  <c r="AO17" i="83"/>
  <c r="AO18" i="83"/>
  <c r="AO19" i="83"/>
  <c r="AO20" i="83"/>
  <c r="AO21" i="83"/>
  <c r="AO27" i="83"/>
  <c r="AO28" i="83"/>
  <c r="AO29" i="83"/>
  <c r="AO31" i="83"/>
  <c r="AX31" i="83" s="1"/>
  <c r="AY31" i="83" s="1"/>
  <c r="AO32" i="83"/>
  <c r="AO33" i="83"/>
  <c r="AO34" i="83"/>
  <c r="AO35" i="83"/>
  <c r="AO90" i="83"/>
  <c r="AO91" i="83"/>
  <c r="AO95" i="83"/>
  <c r="AO97" i="83"/>
  <c r="AO99" i="83"/>
  <c r="AO100" i="83"/>
  <c r="AO101" i="83"/>
  <c r="AO115" i="83"/>
  <c r="AO118" i="83"/>
  <c r="AO126" i="83"/>
  <c r="AO127" i="83"/>
  <c r="AO129" i="83"/>
  <c r="AO140" i="83"/>
  <c r="AO142" i="83"/>
  <c r="AO143" i="83"/>
  <c r="AO144" i="83"/>
  <c r="AO145" i="83"/>
  <c r="AO146" i="83"/>
  <c r="AO156" i="83"/>
  <c r="AO163" i="83"/>
  <c r="AO164" i="83"/>
  <c r="AO167" i="83"/>
  <c r="AO168" i="83"/>
  <c r="AO169" i="83"/>
  <c r="AO170" i="83"/>
  <c r="AO171" i="83"/>
  <c r="AO152" i="83"/>
  <c r="BV165" i="83"/>
  <c r="BV8" i="83"/>
  <c r="BV9" i="83"/>
  <c r="BV10" i="83"/>
  <c r="BV11" i="83"/>
  <c r="BV13" i="83"/>
  <c r="BV15" i="83"/>
  <c r="BV17" i="83"/>
  <c r="CD17" i="83" s="1"/>
  <c r="CE17" i="83" s="1"/>
  <c r="BV18" i="83"/>
  <c r="BV19" i="83"/>
  <c r="BV20" i="83"/>
  <c r="BV21" i="83"/>
  <c r="BV27" i="83"/>
  <c r="BV28" i="83"/>
  <c r="BV29" i="83"/>
  <c r="BV31" i="83"/>
  <c r="BV32" i="83"/>
  <c r="BV33" i="83"/>
  <c r="BV34" i="83"/>
  <c r="BV35" i="83"/>
  <c r="BV90" i="83"/>
  <c r="BV91" i="83"/>
  <c r="BV95" i="83"/>
  <c r="BV97" i="83"/>
  <c r="BV99" i="83"/>
  <c r="BV100" i="83"/>
  <c r="BV101" i="83"/>
  <c r="BV115" i="83"/>
  <c r="BV118" i="83"/>
  <c r="BV126" i="83"/>
  <c r="BV127" i="83"/>
  <c r="BV129" i="83"/>
  <c r="BV140" i="83"/>
  <c r="BV142" i="83"/>
  <c r="BV143" i="83"/>
  <c r="BV144" i="83"/>
  <c r="BV145" i="83"/>
  <c r="BV146" i="83"/>
  <c r="BV156" i="83"/>
  <c r="BV163" i="83"/>
  <c r="BV164" i="83"/>
  <c r="BV167" i="83"/>
  <c r="BV168" i="83"/>
  <c r="BV169" i="83"/>
  <c r="BV170" i="83"/>
  <c r="BV171" i="83"/>
  <c r="BV152" i="83"/>
  <c r="BF165" i="83"/>
  <c r="BF8" i="83"/>
  <c r="BF9" i="83"/>
  <c r="BF10" i="83"/>
  <c r="BF11" i="83"/>
  <c r="BF13" i="83"/>
  <c r="BF15" i="83"/>
  <c r="BF17" i="83"/>
  <c r="BF18" i="83"/>
  <c r="BF19" i="83"/>
  <c r="BF20" i="83"/>
  <c r="BF21" i="83"/>
  <c r="BF27" i="83"/>
  <c r="BF28" i="83"/>
  <c r="BF29" i="83"/>
  <c r="BF31" i="83"/>
  <c r="BF32" i="83"/>
  <c r="BF33" i="83"/>
  <c r="BF34" i="83"/>
  <c r="BN34" i="83" s="1"/>
  <c r="BF35" i="83"/>
  <c r="BF90" i="83"/>
  <c r="BF91" i="83"/>
  <c r="BF95" i="83"/>
  <c r="BF97" i="83"/>
  <c r="BF99" i="83"/>
  <c r="BF100" i="83"/>
  <c r="BF101" i="83"/>
  <c r="BF115" i="83"/>
  <c r="BF118" i="83"/>
  <c r="BF126" i="83"/>
  <c r="BF127" i="83"/>
  <c r="BF129" i="83"/>
  <c r="BF140" i="83"/>
  <c r="BF142" i="83"/>
  <c r="BF143" i="83"/>
  <c r="BN143" i="83" s="1"/>
  <c r="BO143" i="83" s="1"/>
  <c r="BF144" i="83"/>
  <c r="BF145" i="83"/>
  <c r="BF146" i="83"/>
  <c r="BF156" i="83"/>
  <c r="BF163" i="83"/>
  <c r="BF164" i="83"/>
  <c r="BF167" i="83"/>
  <c r="BF168" i="83"/>
  <c r="BF169" i="83"/>
  <c r="BF170" i="83"/>
  <c r="BF171" i="83"/>
  <c r="BF152" i="83"/>
  <c r="AP165" i="83"/>
  <c r="AP8" i="83"/>
  <c r="AP9" i="83"/>
  <c r="AP10" i="83"/>
  <c r="AP11" i="83"/>
  <c r="AP13" i="83"/>
  <c r="AP15" i="83"/>
  <c r="AP17" i="83"/>
  <c r="AP18" i="83"/>
  <c r="AP19" i="83"/>
  <c r="AP20" i="83"/>
  <c r="AP21" i="83"/>
  <c r="AP27" i="83"/>
  <c r="AP28" i="83"/>
  <c r="AP29" i="83"/>
  <c r="AP31" i="83"/>
  <c r="AP32" i="83"/>
  <c r="AP33" i="83"/>
  <c r="AP34" i="83"/>
  <c r="AP35" i="83"/>
  <c r="AP90" i="83"/>
  <c r="AP91" i="83"/>
  <c r="AP95" i="83"/>
  <c r="AP97" i="83"/>
  <c r="AP99" i="83"/>
  <c r="AP100" i="83"/>
  <c r="AP101" i="83"/>
  <c r="AP115" i="83"/>
  <c r="AP118" i="83"/>
  <c r="AP126" i="83"/>
  <c r="AP127" i="83"/>
  <c r="AP129" i="83"/>
  <c r="AP140" i="83"/>
  <c r="AP142" i="83"/>
  <c r="AP143" i="83"/>
  <c r="AP144" i="83"/>
  <c r="AP145" i="83"/>
  <c r="AP146" i="83"/>
  <c r="AP156" i="83"/>
  <c r="AP163" i="83"/>
  <c r="AP164" i="83"/>
  <c r="AP167" i="83"/>
  <c r="AP168" i="83"/>
  <c r="AP169" i="83"/>
  <c r="AP170" i="83"/>
  <c r="AP171" i="83"/>
  <c r="AP152" i="83"/>
  <c r="BW165" i="83"/>
  <c r="BW8" i="83"/>
  <c r="BW9" i="83"/>
  <c r="BW10" i="83"/>
  <c r="BW11" i="83"/>
  <c r="BW13" i="83"/>
  <c r="BW15" i="83"/>
  <c r="BW17" i="83"/>
  <c r="BW18" i="83"/>
  <c r="BW19" i="83"/>
  <c r="BW20" i="83"/>
  <c r="BW21" i="83"/>
  <c r="BW27" i="83"/>
  <c r="BW28" i="83"/>
  <c r="BW29" i="83"/>
  <c r="BW31" i="83"/>
  <c r="BW32" i="83"/>
  <c r="BW33" i="83"/>
  <c r="BW34" i="83"/>
  <c r="BW35" i="83"/>
  <c r="BW90" i="83"/>
  <c r="CD90" i="83" s="1"/>
  <c r="CE90" i="83" s="1"/>
  <c r="BW91" i="83"/>
  <c r="BW95" i="83"/>
  <c r="BW97" i="83"/>
  <c r="BW99" i="83"/>
  <c r="BW100" i="83"/>
  <c r="BW101" i="83"/>
  <c r="BW115" i="83"/>
  <c r="BW118" i="83"/>
  <c r="BW126" i="83"/>
  <c r="BW127" i="83"/>
  <c r="BW129" i="83"/>
  <c r="BW140" i="83"/>
  <c r="BW142" i="83"/>
  <c r="BW143" i="83"/>
  <c r="BW144" i="83"/>
  <c r="BW145" i="83"/>
  <c r="BW146" i="83"/>
  <c r="BW156" i="83"/>
  <c r="BW163" i="83"/>
  <c r="BW164" i="83"/>
  <c r="BW167" i="83"/>
  <c r="BW168" i="83"/>
  <c r="BW169" i="83"/>
  <c r="BW170" i="83"/>
  <c r="BW171" i="83"/>
  <c r="BW152" i="83"/>
  <c r="BG165" i="83"/>
  <c r="BG8" i="83"/>
  <c r="BG9" i="83"/>
  <c r="BG10" i="83"/>
  <c r="BG11" i="83"/>
  <c r="BG13" i="83"/>
  <c r="BG15" i="83"/>
  <c r="BG17" i="83"/>
  <c r="BG18" i="83"/>
  <c r="BG19" i="83"/>
  <c r="BG20" i="83"/>
  <c r="BG21" i="83"/>
  <c r="BG27" i="83"/>
  <c r="BG28" i="83"/>
  <c r="BG29" i="83"/>
  <c r="BG31" i="83"/>
  <c r="BG32" i="83"/>
  <c r="BG33" i="83"/>
  <c r="BG34" i="83"/>
  <c r="BG35" i="83"/>
  <c r="BG90" i="83"/>
  <c r="BG91" i="83"/>
  <c r="BG95" i="83"/>
  <c r="BG97" i="83"/>
  <c r="BG99" i="83"/>
  <c r="BG100" i="83"/>
  <c r="BG101" i="83"/>
  <c r="BG115" i="83"/>
  <c r="BG118" i="83"/>
  <c r="BG126" i="83"/>
  <c r="BG127" i="83"/>
  <c r="BG129" i="83"/>
  <c r="BG140" i="83"/>
  <c r="BG142" i="83"/>
  <c r="BG143" i="83"/>
  <c r="BG144" i="83"/>
  <c r="BG145" i="83"/>
  <c r="BG146" i="83"/>
  <c r="BG156" i="83"/>
  <c r="BG163" i="83"/>
  <c r="BG164" i="83"/>
  <c r="BG167" i="83"/>
  <c r="BG168" i="83"/>
  <c r="BG169" i="83"/>
  <c r="BG170" i="83"/>
  <c r="BG171" i="83"/>
  <c r="BG152" i="83"/>
  <c r="AQ165" i="83"/>
  <c r="AQ8" i="83"/>
  <c r="AQ9" i="83"/>
  <c r="AQ10" i="83"/>
  <c r="AQ11" i="83"/>
  <c r="AQ13" i="83"/>
  <c r="AQ15" i="83"/>
  <c r="AQ17" i="83"/>
  <c r="AQ18" i="83"/>
  <c r="AQ19" i="83"/>
  <c r="AQ20" i="83"/>
  <c r="AQ21" i="83"/>
  <c r="AQ27" i="83"/>
  <c r="AQ28" i="83"/>
  <c r="AQ29" i="83"/>
  <c r="AQ31" i="83"/>
  <c r="AQ32" i="83"/>
  <c r="AQ33" i="83"/>
  <c r="AQ34" i="83"/>
  <c r="AQ35" i="83"/>
  <c r="AQ90" i="83"/>
  <c r="AQ91" i="83"/>
  <c r="AQ95" i="83"/>
  <c r="AQ97" i="83"/>
  <c r="AQ99" i="83"/>
  <c r="AQ100" i="83"/>
  <c r="AQ101" i="83"/>
  <c r="AQ115" i="83"/>
  <c r="AQ118" i="83"/>
  <c r="AQ126" i="83"/>
  <c r="AQ127" i="83"/>
  <c r="AQ129" i="83"/>
  <c r="AQ140" i="83"/>
  <c r="AQ142" i="83"/>
  <c r="AQ143" i="83"/>
  <c r="AQ144" i="83"/>
  <c r="AQ145" i="83"/>
  <c r="AQ146" i="83"/>
  <c r="AQ156" i="83"/>
  <c r="AQ163" i="83"/>
  <c r="AQ164" i="83"/>
  <c r="AQ167" i="83"/>
  <c r="AQ168" i="83"/>
  <c r="AQ169" i="83"/>
  <c r="AQ170" i="83"/>
  <c r="AQ171" i="83"/>
  <c r="AQ152" i="83"/>
  <c r="BX165" i="83"/>
  <c r="BX8" i="83"/>
  <c r="BX9" i="83"/>
  <c r="BX10" i="83"/>
  <c r="BX11" i="83"/>
  <c r="BX13" i="83"/>
  <c r="BX15" i="83"/>
  <c r="BX17" i="83"/>
  <c r="BX18" i="83"/>
  <c r="BX19" i="83"/>
  <c r="BX20" i="83"/>
  <c r="BX21" i="83"/>
  <c r="BX27" i="83"/>
  <c r="BX28" i="83"/>
  <c r="BX29" i="83"/>
  <c r="BX31" i="83"/>
  <c r="BX32" i="83"/>
  <c r="BX33" i="83"/>
  <c r="BX34" i="83"/>
  <c r="BX35" i="83"/>
  <c r="BX90" i="83"/>
  <c r="BX91" i="83"/>
  <c r="BX95" i="83"/>
  <c r="BX97" i="83"/>
  <c r="BX99" i="83"/>
  <c r="BX100" i="83"/>
  <c r="BX101" i="83"/>
  <c r="BX115" i="83"/>
  <c r="BX118" i="83"/>
  <c r="BX126" i="83"/>
  <c r="BX127" i="83"/>
  <c r="BX129" i="83"/>
  <c r="BX140" i="83"/>
  <c r="BX142" i="83"/>
  <c r="BX143" i="83"/>
  <c r="BX144" i="83"/>
  <c r="BX145" i="83"/>
  <c r="BX146" i="83"/>
  <c r="BX156" i="83"/>
  <c r="BX163" i="83"/>
  <c r="BX164" i="83"/>
  <c r="BX167" i="83"/>
  <c r="BX168" i="83"/>
  <c r="BX169" i="83"/>
  <c r="BX170" i="83"/>
  <c r="BX171" i="83"/>
  <c r="BX152" i="83"/>
  <c r="BH165" i="83"/>
  <c r="BH8" i="83"/>
  <c r="BH9" i="83"/>
  <c r="BH10" i="83"/>
  <c r="BH11" i="83"/>
  <c r="BH13" i="83"/>
  <c r="BH15" i="83"/>
  <c r="BH17" i="83"/>
  <c r="BH18" i="83"/>
  <c r="BH19" i="83"/>
  <c r="BH20" i="83"/>
  <c r="BH21" i="83"/>
  <c r="BH27" i="83"/>
  <c r="BH28" i="83"/>
  <c r="BH29" i="83"/>
  <c r="BH31" i="83"/>
  <c r="BH32" i="83"/>
  <c r="BH33" i="83"/>
  <c r="BH34" i="83"/>
  <c r="BH35" i="83"/>
  <c r="BH90" i="83"/>
  <c r="BH91" i="83"/>
  <c r="BH95" i="83"/>
  <c r="BH97" i="83"/>
  <c r="BH99" i="83"/>
  <c r="BH100" i="83"/>
  <c r="BH101" i="83"/>
  <c r="BH115" i="83"/>
  <c r="BH118" i="83"/>
  <c r="BH126" i="83"/>
  <c r="BH127" i="83"/>
  <c r="BH129" i="83"/>
  <c r="BH140" i="83"/>
  <c r="BH142" i="83"/>
  <c r="BH143" i="83"/>
  <c r="BH144" i="83"/>
  <c r="BH145" i="83"/>
  <c r="BH146" i="83"/>
  <c r="BH156" i="83"/>
  <c r="BH163" i="83"/>
  <c r="BH164" i="83"/>
  <c r="BH167" i="83"/>
  <c r="BH168" i="83"/>
  <c r="BH169" i="83"/>
  <c r="BH170" i="83"/>
  <c r="BH171" i="83"/>
  <c r="BH152" i="83"/>
  <c r="AR165" i="83"/>
  <c r="AR8" i="83"/>
  <c r="AR9" i="83"/>
  <c r="AR10" i="83"/>
  <c r="AR13" i="83"/>
  <c r="AR15" i="83"/>
  <c r="AR17" i="83"/>
  <c r="AR18" i="83"/>
  <c r="AR19" i="83"/>
  <c r="AR20" i="83"/>
  <c r="AR21" i="83"/>
  <c r="AR27" i="83"/>
  <c r="AR28" i="83"/>
  <c r="AR29" i="83"/>
  <c r="AR31" i="83"/>
  <c r="AR32" i="83"/>
  <c r="AR33" i="83"/>
  <c r="AR34" i="83"/>
  <c r="AR35" i="83"/>
  <c r="AR90" i="83"/>
  <c r="AR91" i="83"/>
  <c r="AR95" i="83"/>
  <c r="AR97" i="83"/>
  <c r="AR99" i="83"/>
  <c r="AR100" i="83"/>
  <c r="AR101" i="83"/>
  <c r="AR115" i="83"/>
  <c r="AR118" i="83"/>
  <c r="AR126" i="83"/>
  <c r="AR127" i="83"/>
  <c r="AR129" i="83"/>
  <c r="AR140" i="83"/>
  <c r="AR142" i="83"/>
  <c r="AR143" i="83"/>
  <c r="AR144" i="83"/>
  <c r="AR145" i="83"/>
  <c r="AR146" i="83"/>
  <c r="AR156" i="83"/>
  <c r="AR163" i="83"/>
  <c r="AR164" i="83"/>
  <c r="AR167" i="83"/>
  <c r="AR168" i="83"/>
  <c r="AR169" i="83"/>
  <c r="AR170" i="83"/>
  <c r="AR171" i="83"/>
  <c r="AR152" i="83"/>
  <c r="BY165" i="83"/>
  <c r="BY8" i="83"/>
  <c r="BY9" i="83"/>
  <c r="BY10" i="83"/>
  <c r="BY11" i="83"/>
  <c r="BY13" i="83"/>
  <c r="BY15" i="83"/>
  <c r="BY17" i="83"/>
  <c r="BY19" i="83"/>
  <c r="BY20" i="83"/>
  <c r="BY21" i="83"/>
  <c r="BY27" i="83"/>
  <c r="BY28" i="83"/>
  <c r="BY29" i="83"/>
  <c r="BY34" i="83"/>
  <c r="BY35" i="83"/>
  <c r="BY90" i="83"/>
  <c r="BY91" i="83"/>
  <c r="BY97" i="83"/>
  <c r="BY99" i="83"/>
  <c r="BY100" i="83"/>
  <c r="BY101" i="83"/>
  <c r="BY115" i="83"/>
  <c r="BY118" i="83"/>
  <c r="BY126" i="83"/>
  <c r="BY127" i="83"/>
  <c r="BY129" i="83"/>
  <c r="BY140" i="83"/>
  <c r="BY142" i="83"/>
  <c r="BY143" i="83"/>
  <c r="BY144" i="83"/>
  <c r="BY145" i="83"/>
  <c r="BY146" i="83"/>
  <c r="BY156" i="83"/>
  <c r="BY163" i="83"/>
  <c r="BY164" i="83"/>
  <c r="BY167" i="83"/>
  <c r="BY168" i="83"/>
  <c r="BY170" i="83"/>
  <c r="BY171" i="83"/>
  <c r="BY152" i="83"/>
  <c r="BI8" i="83"/>
  <c r="BI9" i="83"/>
  <c r="BI10" i="83"/>
  <c r="BI11" i="83"/>
  <c r="BI13" i="83"/>
  <c r="BI18" i="83"/>
  <c r="BI19" i="83"/>
  <c r="BI21" i="83"/>
  <c r="BI29" i="83"/>
  <c r="BI31" i="83"/>
  <c r="BI32" i="83"/>
  <c r="BI33" i="83"/>
  <c r="BI34" i="83"/>
  <c r="BI90" i="83"/>
  <c r="BI91" i="83"/>
  <c r="BI95" i="83"/>
  <c r="BI167" i="83"/>
  <c r="BI168" i="83"/>
  <c r="BI169" i="83"/>
  <c r="BI171" i="83"/>
  <c r="AS165" i="83"/>
  <c r="AS8" i="83"/>
  <c r="AS9" i="83"/>
  <c r="AS11" i="83"/>
  <c r="AS13" i="83"/>
  <c r="AS15" i="83"/>
  <c r="AS17" i="83"/>
  <c r="AS18" i="83"/>
  <c r="AS19" i="83"/>
  <c r="AS20" i="83"/>
  <c r="AS27" i="83"/>
  <c r="AS28" i="83"/>
  <c r="AS31" i="83"/>
  <c r="AS32" i="83"/>
  <c r="AS33" i="83"/>
  <c r="AS34" i="83"/>
  <c r="AS35" i="83"/>
  <c r="AS90" i="83"/>
  <c r="AS91" i="83"/>
  <c r="AS95" i="83"/>
  <c r="AS97" i="83"/>
  <c r="AS99" i="83"/>
  <c r="AS100" i="83"/>
  <c r="AS101" i="83"/>
  <c r="AS115" i="83"/>
  <c r="AS118" i="83"/>
  <c r="AS126" i="83"/>
  <c r="AS127" i="83"/>
  <c r="AS129" i="83"/>
  <c r="AS140" i="83"/>
  <c r="AS142" i="83"/>
  <c r="AS143" i="83"/>
  <c r="AS144" i="83"/>
  <c r="AS145" i="83"/>
  <c r="AS146" i="83"/>
  <c r="AS156" i="83"/>
  <c r="AS163" i="83"/>
  <c r="AS164" i="83"/>
  <c r="AS167" i="83"/>
  <c r="AS168" i="83"/>
  <c r="AS169" i="83"/>
  <c r="AS170" i="83"/>
  <c r="AS171" i="83"/>
  <c r="AS152" i="83"/>
  <c r="CA165" i="83"/>
  <c r="CA8" i="83"/>
  <c r="CA9" i="83"/>
  <c r="CA10" i="83"/>
  <c r="CA11" i="83"/>
  <c r="CA13" i="83"/>
  <c r="CA15" i="83"/>
  <c r="CA17" i="83"/>
  <c r="CA19" i="83"/>
  <c r="CA20" i="83"/>
  <c r="CA21" i="83"/>
  <c r="CA27" i="83"/>
  <c r="CA28" i="83"/>
  <c r="CA29" i="83"/>
  <c r="CA34" i="83"/>
  <c r="CA35" i="83"/>
  <c r="CA90" i="83"/>
  <c r="CA91" i="83"/>
  <c r="CA97" i="83"/>
  <c r="CA99" i="83"/>
  <c r="CA100" i="83"/>
  <c r="CA101" i="83"/>
  <c r="CA115" i="83"/>
  <c r="CA118" i="83"/>
  <c r="CA126" i="83"/>
  <c r="CA127" i="83"/>
  <c r="CA129" i="83"/>
  <c r="CA140" i="83"/>
  <c r="CA142" i="83"/>
  <c r="CA143" i="83"/>
  <c r="CA144" i="83"/>
  <c r="CA145" i="83"/>
  <c r="CA146" i="83"/>
  <c r="CA156" i="83"/>
  <c r="CA163" i="83"/>
  <c r="CA164" i="83"/>
  <c r="CA167" i="83"/>
  <c r="CA168" i="83"/>
  <c r="CA170" i="83"/>
  <c r="CA171" i="83"/>
  <c r="CA152" i="83"/>
  <c r="BK8" i="83"/>
  <c r="BK9" i="83"/>
  <c r="BK10" i="83"/>
  <c r="BK11" i="83"/>
  <c r="BK13" i="83"/>
  <c r="BK18" i="83"/>
  <c r="BK19" i="83"/>
  <c r="BK21" i="83"/>
  <c r="BK29" i="83"/>
  <c r="BK31" i="83"/>
  <c r="BK32" i="83"/>
  <c r="BK33" i="83"/>
  <c r="BK34" i="83"/>
  <c r="BK35" i="83"/>
  <c r="BK90" i="83"/>
  <c r="BK91" i="83"/>
  <c r="BK95" i="83"/>
  <c r="BK167" i="83"/>
  <c r="BK168" i="83"/>
  <c r="BK169" i="83"/>
  <c r="BK171" i="83"/>
  <c r="AU165" i="83"/>
  <c r="AU8" i="83"/>
  <c r="AU9" i="83"/>
  <c r="AU11" i="83"/>
  <c r="AU13" i="83"/>
  <c r="AU15" i="83"/>
  <c r="AU17" i="83"/>
  <c r="AU18" i="83"/>
  <c r="AU19" i="83"/>
  <c r="AU20" i="83"/>
  <c r="AU27" i="83"/>
  <c r="AU28" i="83"/>
  <c r="AU31" i="83"/>
  <c r="AU32" i="83"/>
  <c r="AU33" i="83"/>
  <c r="AU34" i="83"/>
  <c r="AU35" i="83"/>
  <c r="AU90" i="83"/>
  <c r="AU91" i="83"/>
  <c r="AU95" i="83"/>
  <c r="AU97" i="83"/>
  <c r="AU99" i="83"/>
  <c r="AU100" i="83"/>
  <c r="AU101" i="83"/>
  <c r="AU115" i="83"/>
  <c r="AU118" i="83"/>
  <c r="AU126" i="83"/>
  <c r="AU127" i="83"/>
  <c r="AU129" i="83"/>
  <c r="AU140" i="83"/>
  <c r="AU142" i="83"/>
  <c r="AU143" i="83"/>
  <c r="AU144" i="83"/>
  <c r="AU145" i="83"/>
  <c r="AU146" i="83"/>
  <c r="AU156" i="83"/>
  <c r="AU163" i="83"/>
  <c r="AU164" i="83"/>
  <c r="AU167" i="83"/>
  <c r="AU168" i="83"/>
  <c r="AU169" i="83"/>
  <c r="AU170" i="83"/>
  <c r="AU171" i="83"/>
  <c r="AU152" i="83"/>
  <c r="CB165" i="83"/>
  <c r="CB8" i="83"/>
  <c r="CB9" i="83"/>
  <c r="CB10" i="83"/>
  <c r="CB11" i="83"/>
  <c r="CB13" i="83"/>
  <c r="CB15" i="83"/>
  <c r="CB17" i="83"/>
  <c r="CB18" i="83"/>
  <c r="CB19" i="83"/>
  <c r="CB20" i="83"/>
  <c r="CB21" i="83"/>
  <c r="CB27" i="83"/>
  <c r="CB28" i="83"/>
  <c r="CB29" i="83"/>
  <c r="CB31" i="83"/>
  <c r="CB32" i="83"/>
  <c r="CB33" i="83"/>
  <c r="CB34" i="83"/>
  <c r="CB35" i="83"/>
  <c r="CB90" i="83"/>
  <c r="CB91" i="83"/>
  <c r="CB95" i="83"/>
  <c r="CB97" i="83"/>
  <c r="CB99" i="83"/>
  <c r="CB100" i="83"/>
  <c r="CB101" i="83"/>
  <c r="CB115" i="83"/>
  <c r="CB118" i="83"/>
  <c r="CB126" i="83"/>
  <c r="CB127" i="83"/>
  <c r="CB129" i="83"/>
  <c r="CB140" i="83"/>
  <c r="CB142" i="83"/>
  <c r="CB143" i="83"/>
  <c r="CB144" i="83"/>
  <c r="CB145" i="83"/>
  <c r="CB146" i="83"/>
  <c r="CB156" i="83"/>
  <c r="CB163" i="83"/>
  <c r="CB164" i="83"/>
  <c r="CB167" i="83"/>
  <c r="CB168" i="83"/>
  <c r="CB169" i="83"/>
  <c r="CB170" i="83"/>
  <c r="CB171" i="83"/>
  <c r="CB152" i="83"/>
  <c r="BL165" i="83"/>
  <c r="BL8" i="83"/>
  <c r="BN8" i="83" s="1"/>
  <c r="BO8" i="83" s="1"/>
  <c r="BL9" i="83"/>
  <c r="BL10" i="83"/>
  <c r="BL11" i="83"/>
  <c r="BL13" i="83"/>
  <c r="BL15" i="83"/>
  <c r="BL17" i="83"/>
  <c r="BL18" i="83"/>
  <c r="BL19" i="83"/>
  <c r="BL20" i="83"/>
  <c r="BL21" i="83"/>
  <c r="BL27" i="83"/>
  <c r="BL28" i="83"/>
  <c r="BL29" i="83"/>
  <c r="BL31" i="83"/>
  <c r="BL32" i="83"/>
  <c r="BL33" i="83"/>
  <c r="BL34" i="83"/>
  <c r="BL35" i="83"/>
  <c r="BL90" i="83"/>
  <c r="BL91" i="83"/>
  <c r="BL95" i="83"/>
  <c r="BL97" i="83"/>
  <c r="BL99" i="83"/>
  <c r="BL100" i="83"/>
  <c r="BL101" i="83"/>
  <c r="BL115" i="83"/>
  <c r="BL118" i="83"/>
  <c r="BL126" i="83"/>
  <c r="BL127" i="83"/>
  <c r="BL129" i="83"/>
  <c r="BL140" i="83"/>
  <c r="BL142" i="83"/>
  <c r="BL143" i="83"/>
  <c r="BL144" i="83"/>
  <c r="BL145" i="83"/>
  <c r="BL146" i="83"/>
  <c r="BL156" i="83"/>
  <c r="BL163" i="83"/>
  <c r="BL164" i="83"/>
  <c r="BL167" i="83"/>
  <c r="BL168" i="83"/>
  <c r="BL169" i="83"/>
  <c r="BL170" i="83"/>
  <c r="BL171" i="83"/>
  <c r="BL152" i="83"/>
  <c r="AV165" i="83"/>
  <c r="AV8" i="83"/>
  <c r="AV9" i="83"/>
  <c r="AV10" i="83"/>
  <c r="AV11" i="83"/>
  <c r="AV13" i="83"/>
  <c r="AV15" i="83"/>
  <c r="AV17" i="83"/>
  <c r="AV18" i="83"/>
  <c r="AV19" i="83"/>
  <c r="AV20" i="83"/>
  <c r="AV21" i="83"/>
  <c r="AV27" i="83"/>
  <c r="AV28" i="83"/>
  <c r="AV29" i="83"/>
  <c r="AV31" i="83"/>
  <c r="AV32" i="83"/>
  <c r="AV33" i="83"/>
  <c r="AV34" i="83"/>
  <c r="AV35" i="83"/>
  <c r="AV90" i="83"/>
  <c r="AV91" i="83"/>
  <c r="AV95" i="83"/>
  <c r="AV97" i="83"/>
  <c r="AV99" i="83"/>
  <c r="AV100" i="83"/>
  <c r="AV101" i="83"/>
  <c r="AV115" i="83"/>
  <c r="AV118" i="83"/>
  <c r="AV126" i="83"/>
  <c r="AV127" i="83"/>
  <c r="AV129" i="83"/>
  <c r="AV140" i="83"/>
  <c r="AV142" i="83"/>
  <c r="AV143" i="83"/>
  <c r="AV144" i="83"/>
  <c r="AV145" i="83"/>
  <c r="AV146" i="83"/>
  <c r="AV156" i="83"/>
  <c r="AV163" i="83"/>
  <c r="AV164" i="83"/>
  <c r="AV167" i="83"/>
  <c r="AV168" i="83"/>
  <c r="AV169" i="83"/>
  <c r="AV170" i="83"/>
  <c r="AV171" i="83"/>
  <c r="AV152" i="83"/>
  <c r="CC165" i="83"/>
  <c r="CC8" i="83"/>
  <c r="CC9" i="83"/>
  <c r="CC10" i="83"/>
  <c r="CC11" i="83"/>
  <c r="CC13" i="83"/>
  <c r="CC15" i="83"/>
  <c r="CC17" i="83"/>
  <c r="CC18" i="83"/>
  <c r="CC19" i="83"/>
  <c r="CC20" i="83"/>
  <c r="CC21" i="83"/>
  <c r="CC27" i="83"/>
  <c r="CC28" i="83"/>
  <c r="CC29" i="83"/>
  <c r="CC31" i="83"/>
  <c r="CC32" i="83"/>
  <c r="CC33" i="83"/>
  <c r="CC34" i="83"/>
  <c r="CC35" i="83"/>
  <c r="CC90" i="83"/>
  <c r="CC91" i="83"/>
  <c r="CC95" i="83"/>
  <c r="CC97" i="83"/>
  <c r="CC99" i="83"/>
  <c r="CC100" i="83"/>
  <c r="CC101" i="83"/>
  <c r="CC115" i="83"/>
  <c r="CC118" i="83"/>
  <c r="CC126" i="83"/>
  <c r="CC127" i="83"/>
  <c r="CC129" i="83"/>
  <c r="CC140" i="83"/>
  <c r="CC142" i="83"/>
  <c r="CC143" i="83"/>
  <c r="CC144" i="83"/>
  <c r="CC145" i="83"/>
  <c r="CC146" i="83"/>
  <c r="CC156" i="83"/>
  <c r="CC163" i="83"/>
  <c r="CC164" i="83"/>
  <c r="CC167" i="83"/>
  <c r="CC168" i="83"/>
  <c r="CC169" i="83"/>
  <c r="CC170" i="83"/>
  <c r="CC171" i="83"/>
  <c r="CC152" i="83"/>
  <c r="BM165" i="83"/>
  <c r="BM8" i="83"/>
  <c r="BM9" i="83"/>
  <c r="BM10" i="83"/>
  <c r="BM11" i="83"/>
  <c r="BM13" i="83"/>
  <c r="BM15" i="83"/>
  <c r="BM17" i="83"/>
  <c r="BM18" i="83"/>
  <c r="BM19" i="83"/>
  <c r="BM20" i="83"/>
  <c r="BM21" i="83"/>
  <c r="BM27" i="83"/>
  <c r="BM28" i="83"/>
  <c r="BM29" i="83"/>
  <c r="BM31" i="83"/>
  <c r="BM32" i="83"/>
  <c r="BM33" i="83"/>
  <c r="BM34" i="83"/>
  <c r="BM35" i="83"/>
  <c r="BM90" i="83"/>
  <c r="BM91" i="83"/>
  <c r="BM95" i="83"/>
  <c r="BM97" i="83"/>
  <c r="BM99" i="83"/>
  <c r="BM100" i="83"/>
  <c r="BM101" i="83"/>
  <c r="BM115" i="83"/>
  <c r="BM118" i="83"/>
  <c r="BM126" i="83"/>
  <c r="BM127" i="83"/>
  <c r="BM129" i="83"/>
  <c r="BM140" i="83"/>
  <c r="BM142" i="83"/>
  <c r="BM143" i="83"/>
  <c r="BM144" i="83"/>
  <c r="BM145" i="83"/>
  <c r="BM146" i="83"/>
  <c r="BM156" i="83"/>
  <c r="BM163" i="83"/>
  <c r="BM164" i="83"/>
  <c r="BM167" i="83"/>
  <c r="BM168" i="83"/>
  <c r="BM169" i="83"/>
  <c r="BM170" i="83"/>
  <c r="BM171" i="83"/>
  <c r="BM152" i="83"/>
  <c r="AW165" i="83"/>
  <c r="AW8" i="83"/>
  <c r="AW9" i="83"/>
  <c r="AW10" i="83"/>
  <c r="AW11" i="83"/>
  <c r="AW13" i="83"/>
  <c r="AW15" i="83"/>
  <c r="AW17" i="83"/>
  <c r="AW18" i="83"/>
  <c r="AW19" i="83"/>
  <c r="AW20" i="83"/>
  <c r="AW21" i="83"/>
  <c r="AW27" i="83"/>
  <c r="AW28" i="83"/>
  <c r="AW29" i="83"/>
  <c r="AW31" i="83"/>
  <c r="AW32" i="83"/>
  <c r="AW33" i="83"/>
  <c r="AW34" i="83"/>
  <c r="AW35" i="83"/>
  <c r="AW90" i="83"/>
  <c r="AW91" i="83"/>
  <c r="AW95" i="83"/>
  <c r="AW97" i="83"/>
  <c r="AW99" i="83"/>
  <c r="AW100" i="83"/>
  <c r="AW101" i="83"/>
  <c r="AW115" i="83"/>
  <c r="AW118" i="83"/>
  <c r="AW126" i="83"/>
  <c r="AW127" i="83"/>
  <c r="AW129" i="83"/>
  <c r="AW140" i="83"/>
  <c r="AW142" i="83"/>
  <c r="AW143" i="83"/>
  <c r="AW144" i="83"/>
  <c r="AW145" i="83"/>
  <c r="AW146" i="83"/>
  <c r="AW156" i="83"/>
  <c r="AW163" i="83"/>
  <c r="AW164" i="83"/>
  <c r="AW167" i="83"/>
  <c r="AW168" i="83"/>
  <c r="AW169" i="83"/>
  <c r="AW170" i="83"/>
  <c r="AW171" i="83"/>
  <c r="AW152" i="83"/>
  <c r="G165" i="83"/>
  <c r="G8" i="83"/>
  <c r="G9" i="83"/>
  <c r="G10" i="83"/>
  <c r="G11" i="83"/>
  <c r="Q11" i="83" s="1"/>
  <c r="G13" i="83"/>
  <c r="Q13" i="83" s="1"/>
  <c r="G15" i="83"/>
  <c r="G17" i="83"/>
  <c r="G18" i="83"/>
  <c r="G19" i="83"/>
  <c r="G21" i="83"/>
  <c r="Q21" i="83" s="1"/>
  <c r="G27" i="83"/>
  <c r="G28" i="83"/>
  <c r="Q28" i="83" s="1"/>
  <c r="G29" i="83"/>
  <c r="G31" i="83"/>
  <c r="G32" i="83"/>
  <c r="G33" i="83"/>
  <c r="Q33" i="83" s="1"/>
  <c r="G34" i="83"/>
  <c r="Q34" i="83" s="1"/>
  <c r="G35" i="83"/>
  <c r="G90" i="83"/>
  <c r="Q90" i="83" s="1"/>
  <c r="G91" i="83"/>
  <c r="Q91" i="83" s="1"/>
  <c r="G95" i="83"/>
  <c r="Q95" i="83" s="1"/>
  <c r="G97" i="83"/>
  <c r="G99" i="83"/>
  <c r="G100" i="83"/>
  <c r="G101" i="83"/>
  <c r="G115" i="83"/>
  <c r="Q115" i="83" s="1"/>
  <c r="G118" i="83"/>
  <c r="G126" i="83"/>
  <c r="Q126" i="83" s="1"/>
  <c r="G127" i="83"/>
  <c r="G129" i="83"/>
  <c r="G156" i="83"/>
  <c r="G163" i="83"/>
  <c r="G164" i="83"/>
  <c r="G167" i="83"/>
  <c r="Q167" i="83" s="1"/>
  <c r="G168" i="83"/>
  <c r="G169" i="83"/>
  <c r="G170" i="83"/>
  <c r="G171" i="83"/>
  <c r="I165" i="83"/>
  <c r="I8" i="83"/>
  <c r="I9" i="83"/>
  <c r="I10" i="83"/>
  <c r="I11" i="83"/>
  <c r="I13" i="83"/>
  <c r="I15" i="83"/>
  <c r="I17" i="83"/>
  <c r="I18" i="83"/>
  <c r="I19" i="83"/>
  <c r="I20" i="83"/>
  <c r="I21" i="83"/>
  <c r="I27" i="83"/>
  <c r="I28" i="83"/>
  <c r="I29" i="83"/>
  <c r="I31" i="83"/>
  <c r="I32" i="83"/>
  <c r="I33" i="83"/>
  <c r="I34" i="83"/>
  <c r="I35" i="83"/>
  <c r="I90" i="83"/>
  <c r="I91" i="83"/>
  <c r="I95" i="83"/>
  <c r="I97" i="83"/>
  <c r="I99" i="83"/>
  <c r="I100" i="83"/>
  <c r="I101" i="83"/>
  <c r="I115" i="83"/>
  <c r="I118" i="83"/>
  <c r="I126" i="83"/>
  <c r="I127" i="83"/>
  <c r="I129" i="83"/>
  <c r="I156" i="83"/>
  <c r="I163" i="83"/>
  <c r="I164" i="83"/>
  <c r="I167" i="83"/>
  <c r="I168" i="83"/>
  <c r="I169" i="83"/>
  <c r="I170" i="83"/>
  <c r="I171" i="83"/>
  <c r="K165" i="83"/>
  <c r="K8" i="83"/>
  <c r="K9" i="83"/>
  <c r="K10" i="83"/>
  <c r="K11" i="83"/>
  <c r="K13" i="83"/>
  <c r="K15" i="83"/>
  <c r="K17" i="83"/>
  <c r="K18" i="83"/>
  <c r="K19" i="83"/>
  <c r="K20" i="83"/>
  <c r="K21" i="83"/>
  <c r="K27" i="83"/>
  <c r="K28" i="83"/>
  <c r="K29" i="83"/>
  <c r="K31" i="83"/>
  <c r="K32" i="83"/>
  <c r="K33" i="83"/>
  <c r="K34" i="83"/>
  <c r="K35" i="83"/>
  <c r="K90" i="83"/>
  <c r="K91" i="83"/>
  <c r="K95" i="83"/>
  <c r="K97" i="83"/>
  <c r="K99" i="83"/>
  <c r="K100" i="83"/>
  <c r="K101" i="83"/>
  <c r="K115" i="83"/>
  <c r="K118" i="83"/>
  <c r="K126" i="83"/>
  <c r="K127" i="83"/>
  <c r="K129" i="83"/>
  <c r="K156" i="83"/>
  <c r="K163" i="83"/>
  <c r="K164" i="83"/>
  <c r="K167" i="83"/>
  <c r="K168" i="83"/>
  <c r="K169" i="83"/>
  <c r="K170" i="83"/>
  <c r="K171" i="83"/>
  <c r="M165" i="83"/>
  <c r="B16" i="70"/>
  <c r="B25" i="70"/>
  <c r="D34" i="70"/>
  <c r="B40" i="70"/>
  <c r="D14" i="69"/>
  <c r="F14" i="69" s="1"/>
  <c r="G14" i="69" s="1"/>
  <c r="D15" i="69"/>
  <c r="B17" i="69"/>
  <c r="C17" i="69"/>
  <c r="D22" i="69"/>
  <c r="F22" i="69" s="1"/>
  <c r="G22" i="69" s="1"/>
  <c r="D23" i="69"/>
  <c r="B24" i="69"/>
  <c r="C24" i="69"/>
  <c r="D33" i="69"/>
  <c r="F33" i="69" s="1"/>
  <c r="D34" i="69"/>
  <c r="F34" i="69" s="1"/>
  <c r="G34" i="69" s="1"/>
  <c r="D38" i="69"/>
  <c r="F38" i="69" s="1"/>
  <c r="G38" i="69" s="1"/>
  <c r="D14" i="51"/>
  <c r="F14" i="51" s="1"/>
  <c r="D15" i="51"/>
  <c r="F15" i="51" s="1"/>
  <c r="G15" i="51" s="1"/>
  <c r="D16" i="51"/>
  <c r="F16" i="51" s="1"/>
  <c r="G16" i="51" s="1"/>
  <c r="D17" i="51"/>
  <c r="D18" i="51"/>
  <c r="F18" i="51" s="1"/>
  <c r="G18" i="51" s="1"/>
  <c r="B19" i="51"/>
  <c r="B48" i="51" s="1"/>
  <c r="B61" i="51" s="1"/>
  <c r="B65" i="51" s="1"/>
  <c r="D23" i="51"/>
  <c r="D25" i="51"/>
  <c r="F25" i="51" s="1"/>
  <c r="G25" i="51" s="1"/>
  <c r="D26" i="51"/>
  <c r="D27" i="51"/>
  <c r="F27" i="51" s="1"/>
  <c r="G27" i="51" s="1"/>
  <c r="D28" i="51"/>
  <c r="F28" i="51" s="1"/>
  <c r="G28" i="51" s="1"/>
  <c r="D29" i="51"/>
  <c r="F29" i="51" s="1"/>
  <c r="G29" i="51" s="1"/>
  <c r="D30" i="51"/>
  <c r="F30" i="51" s="1"/>
  <c r="G30" i="51" s="1"/>
  <c r="D31" i="51"/>
  <c r="F31" i="51" s="1"/>
  <c r="G31" i="51" s="1"/>
  <c r="D33" i="51"/>
  <c r="F33" i="51" s="1"/>
  <c r="G33" i="51" s="1"/>
  <c r="D34" i="51"/>
  <c r="F34" i="51" s="1"/>
  <c r="G34" i="51" s="1"/>
  <c r="D35" i="51"/>
  <c r="F35" i="51" s="1"/>
  <c r="D63" i="51"/>
  <c r="F63" i="51" s="1"/>
  <c r="G63" i="51" s="1"/>
  <c r="D14" i="67"/>
  <c r="F14" i="67" s="1"/>
  <c r="G14" i="67" s="1"/>
  <c r="D15" i="67"/>
  <c r="D16" i="67"/>
  <c r="F16" i="67" s="1"/>
  <c r="G16" i="67" s="1"/>
  <c r="D17" i="67"/>
  <c r="F17" i="67" s="1"/>
  <c r="G17" i="67" s="1"/>
  <c r="B18" i="67"/>
  <c r="C18" i="67"/>
  <c r="D22" i="67"/>
  <c r="D24" i="67"/>
  <c r="F24" i="67" s="1"/>
  <c r="G24" i="67" s="1"/>
  <c r="D25" i="67"/>
  <c r="F25" i="67" s="1"/>
  <c r="G25" i="67" s="1"/>
  <c r="D28" i="67"/>
  <c r="F28" i="67" s="1"/>
  <c r="G28" i="67" s="1"/>
  <c r="D29" i="67"/>
  <c r="F29" i="67" s="1"/>
  <c r="G29" i="67" s="1"/>
  <c r="D30" i="67"/>
  <c r="F30" i="67" s="1"/>
  <c r="G30" i="67" s="1"/>
  <c r="D32" i="67"/>
  <c r="F32" i="67" s="1"/>
  <c r="G32" i="67" s="1"/>
  <c r="D33" i="67"/>
  <c r="F33" i="67" s="1"/>
  <c r="G33" i="67" s="1"/>
  <c r="D34" i="67"/>
  <c r="F34" i="67" s="1"/>
  <c r="G34" i="67" s="1"/>
  <c r="D57" i="67"/>
  <c r="F57" i="67" s="1"/>
  <c r="D58" i="67"/>
  <c r="F58" i="67" s="1"/>
  <c r="G58" i="67" s="1"/>
  <c r="D62" i="67"/>
  <c r="F62" i="67" s="1"/>
  <c r="G62" i="67" s="1"/>
  <c r="D22" i="72"/>
  <c r="F22" i="72" s="1"/>
  <c r="B24" i="72"/>
  <c r="C24" i="72"/>
  <c r="D39" i="72"/>
  <c r="F39" i="72" s="1"/>
  <c r="G39" i="72" s="1"/>
  <c r="I68" i="28"/>
  <c r="I18" i="28"/>
  <c r="I47" i="28" s="1"/>
  <c r="D20" i="71"/>
  <c r="F20" i="71" s="1"/>
  <c r="B23" i="71"/>
  <c r="C23" i="71"/>
  <c r="D32" i="71"/>
  <c r="F32" i="71" s="1"/>
  <c r="D33" i="71"/>
  <c r="F33" i="71" s="1"/>
  <c r="G33" i="71" s="1"/>
  <c r="D37" i="71"/>
  <c r="H68" i="28"/>
  <c r="H18" i="28"/>
  <c r="J24" i="28"/>
  <c r="B223" i="86" s="1"/>
  <c r="J25" i="28"/>
  <c r="B235" i="86" s="1"/>
  <c r="J26" i="28"/>
  <c r="J27" i="28"/>
  <c r="B259" i="86" s="1"/>
  <c r="J28" i="28"/>
  <c r="B271" i="86" s="1"/>
  <c r="J29" i="28"/>
  <c r="B283" i="86" s="1"/>
  <c r="J30" i="28"/>
  <c r="B295" i="86" s="1"/>
  <c r="J32" i="28"/>
  <c r="B319" i="86" s="1"/>
  <c r="J33" i="28"/>
  <c r="B331" i="86" s="1"/>
  <c r="J34" i="28"/>
  <c r="B343" i="86" s="1"/>
  <c r="J36" i="28"/>
  <c r="B348" i="86" s="1"/>
  <c r="J37" i="28"/>
  <c r="B351" i="86" s="1"/>
  <c r="J37" i="27"/>
  <c r="D91" i="86" s="1"/>
  <c r="Q91" i="86" s="1"/>
  <c r="C54" i="49" s="1"/>
  <c r="J39" i="27"/>
  <c r="D93" i="86" s="1"/>
  <c r="Q93" i="86" s="1"/>
  <c r="C55" i="49" s="1"/>
  <c r="J40" i="27"/>
  <c r="D94" i="86" s="1"/>
  <c r="Q94" i="86" s="1"/>
  <c r="C57" i="49" s="1"/>
  <c r="J15" i="27"/>
  <c r="B12" i="86" s="1"/>
  <c r="O12" i="86" s="1"/>
  <c r="C13" i="49" s="1"/>
  <c r="J23" i="27"/>
  <c r="B20" i="86" s="1"/>
  <c r="O20" i="86" s="1"/>
  <c r="C21" i="49" s="1"/>
  <c r="J24" i="27"/>
  <c r="B21" i="86" s="1"/>
  <c r="O21" i="86" s="1"/>
  <c r="C22" i="49" s="1"/>
  <c r="H6" i="55"/>
  <c r="H8" i="55"/>
  <c r="H9" i="55"/>
  <c r="H10" i="55"/>
  <c r="H11" i="55"/>
  <c r="H15" i="55"/>
  <c r="H16" i="55"/>
  <c r="H17" i="55"/>
  <c r="J53" i="27"/>
  <c r="D6" i="79"/>
  <c r="B12" i="79"/>
  <c r="D12" i="79"/>
  <c r="E12" i="79"/>
  <c r="B13" i="79"/>
  <c r="D13" i="79"/>
  <c r="E13" i="79"/>
  <c r="B14" i="79"/>
  <c r="D14" i="79"/>
  <c r="E14" i="79"/>
  <c r="B7" i="79"/>
  <c r="B19" i="79"/>
  <c r="B20" i="79"/>
  <c r="B21" i="79"/>
  <c r="D19" i="79"/>
  <c r="D20" i="79"/>
  <c r="D21" i="79"/>
  <c r="E19" i="79"/>
  <c r="E20" i="79"/>
  <c r="E21" i="79"/>
  <c r="B68" i="28"/>
  <c r="C68" i="28"/>
  <c r="F68" i="28"/>
  <c r="G68" i="28"/>
  <c r="G18" i="28"/>
  <c r="E6" i="79"/>
  <c r="J13" i="28"/>
  <c r="D157" i="85" s="1"/>
  <c r="F147" i="86" s="1"/>
  <c r="J15" i="28"/>
  <c r="I12" i="83"/>
  <c r="I22" i="83"/>
  <c r="I24" i="83"/>
  <c r="I25" i="83"/>
  <c r="I30" i="83"/>
  <c r="I36" i="83"/>
  <c r="I37" i="83"/>
  <c r="I38" i="83"/>
  <c r="I39" i="83"/>
  <c r="I40" i="83"/>
  <c r="I43" i="83"/>
  <c r="I44" i="83"/>
  <c r="I45" i="83"/>
  <c r="I46" i="83"/>
  <c r="I47" i="83"/>
  <c r="I48" i="83"/>
  <c r="I69" i="83"/>
  <c r="I77" i="83"/>
  <c r="I78" i="83"/>
  <c r="I81" i="83"/>
  <c r="I83" i="83"/>
  <c r="I85" i="83"/>
  <c r="I86" i="83"/>
  <c r="I89" i="83"/>
  <c r="I92" i="83"/>
  <c r="I93" i="83"/>
  <c r="I94" i="83"/>
  <c r="I96" i="83"/>
  <c r="I98" i="83"/>
  <c r="I102" i="83"/>
  <c r="I103" i="83"/>
  <c r="I104" i="83"/>
  <c r="I105" i="83"/>
  <c r="I106" i="83"/>
  <c r="I107" i="83"/>
  <c r="I108" i="83"/>
  <c r="I109" i="83"/>
  <c r="I110" i="83"/>
  <c r="I111" i="83"/>
  <c r="I112" i="83"/>
  <c r="I113" i="83"/>
  <c r="I114" i="83"/>
  <c r="I116" i="83"/>
  <c r="I117" i="83"/>
  <c r="I119" i="83"/>
  <c r="I120" i="83"/>
  <c r="I121" i="83"/>
  <c r="I122" i="83"/>
  <c r="I123" i="83"/>
  <c r="I124" i="83"/>
  <c r="I125" i="83"/>
  <c r="I128" i="83"/>
  <c r="I130" i="83"/>
  <c r="I131" i="83"/>
  <c r="I132" i="83"/>
  <c r="I133" i="83"/>
  <c r="I134" i="83"/>
  <c r="G135" i="83"/>
  <c r="G136" i="83"/>
  <c r="Q136" i="83" s="1"/>
  <c r="G137" i="83"/>
  <c r="G138" i="83"/>
  <c r="Q138" i="83" s="1"/>
  <c r="G139" i="83"/>
  <c r="G141" i="83"/>
  <c r="Q141" i="83" s="1"/>
  <c r="G147" i="83"/>
  <c r="G148" i="83"/>
  <c r="G149" i="83"/>
  <c r="Q149" i="83" s="1"/>
  <c r="G150" i="83"/>
  <c r="Q150" i="83" s="1"/>
  <c r="U150" i="83"/>
  <c r="G151" i="83"/>
  <c r="G153" i="83"/>
  <c r="Q153" i="83" s="1"/>
  <c r="G154" i="83"/>
  <c r="I155" i="83"/>
  <c r="I157" i="83"/>
  <c r="I158" i="83"/>
  <c r="I159" i="83"/>
  <c r="I160" i="83"/>
  <c r="I161" i="83"/>
  <c r="I162" i="83"/>
  <c r="I166" i="83"/>
  <c r="I172" i="83"/>
  <c r="K12" i="83"/>
  <c r="K22" i="83"/>
  <c r="K24" i="83"/>
  <c r="K25" i="83"/>
  <c r="K30" i="83"/>
  <c r="K36" i="83"/>
  <c r="K37" i="83"/>
  <c r="K38" i="83"/>
  <c r="K39" i="83"/>
  <c r="K40" i="83"/>
  <c r="K43" i="83"/>
  <c r="K44" i="83"/>
  <c r="K45" i="83"/>
  <c r="K46" i="83"/>
  <c r="K47" i="83"/>
  <c r="K48" i="83"/>
  <c r="K69" i="83"/>
  <c r="K77" i="83"/>
  <c r="K78" i="83"/>
  <c r="K81" i="83"/>
  <c r="K83" i="83"/>
  <c r="K85" i="83"/>
  <c r="K86" i="83"/>
  <c r="K89" i="83"/>
  <c r="K92" i="83"/>
  <c r="K93" i="83"/>
  <c r="K94" i="83"/>
  <c r="K96" i="83"/>
  <c r="K98" i="83"/>
  <c r="K102" i="83"/>
  <c r="K103" i="83"/>
  <c r="K104" i="83"/>
  <c r="K105" i="83"/>
  <c r="K106" i="83"/>
  <c r="K107" i="83"/>
  <c r="K108" i="83"/>
  <c r="K109" i="83"/>
  <c r="K110" i="83"/>
  <c r="K111" i="83"/>
  <c r="K112" i="83"/>
  <c r="K113" i="83"/>
  <c r="K114" i="83"/>
  <c r="K116" i="83"/>
  <c r="K117" i="83"/>
  <c r="K119" i="83"/>
  <c r="K120" i="83"/>
  <c r="K121" i="83"/>
  <c r="K122" i="83"/>
  <c r="K123" i="83"/>
  <c r="K124" i="83"/>
  <c r="K125" i="83"/>
  <c r="K128" i="83"/>
  <c r="K130" i="83"/>
  <c r="K131" i="83"/>
  <c r="K132" i="83"/>
  <c r="K133" i="83"/>
  <c r="K134" i="83"/>
  <c r="K155" i="83"/>
  <c r="K157" i="83"/>
  <c r="K158" i="83"/>
  <c r="K159" i="83"/>
  <c r="K160" i="83"/>
  <c r="K161" i="83"/>
  <c r="K162" i="83"/>
  <c r="K166" i="83"/>
  <c r="K172" i="83"/>
  <c r="M12" i="83"/>
  <c r="M22" i="83"/>
  <c r="M24" i="83"/>
  <c r="M25" i="83"/>
  <c r="M30" i="83"/>
  <c r="M36" i="83"/>
  <c r="M37" i="83"/>
  <c r="M38" i="83"/>
  <c r="M39" i="83"/>
  <c r="M40" i="83"/>
  <c r="M43" i="83"/>
  <c r="M44" i="83"/>
  <c r="M45" i="83"/>
  <c r="M46" i="83"/>
  <c r="M47" i="83"/>
  <c r="M48" i="83"/>
  <c r="M69" i="83"/>
  <c r="M77" i="83"/>
  <c r="M78" i="83"/>
  <c r="M81" i="83"/>
  <c r="M83" i="83"/>
  <c r="M85" i="83"/>
  <c r="M86" i="83"/>
  <c r="M89" i="83"/>
  <c r="M92" i="83"/>
  <c r="M93" i="83"/>
  <c r="M94" i="83"/>
  <c r="M96" i="83"/>
  <c r="M98" i="83"/>
  <c r="M102" i="83"/>
  <c r="M103" i="83"/>
  <c r="M104" i="83"/>
  <c r="M105" i="83"/>
  <c r="M106" i="83"/>
  <c r="M107" i="83"/>
  <c r="M108" i="83"/>
  <c r="M109" i="83"/>
  <c r="M110" i="83"/>
  <c r="M111" i="83"/>
  <c r="M112" i="83"/>
  <c r="M113" i="83"/>
  <c r="M114" i="83"/>
  <c r="M116" i="83"/>
  <c r="M117" i="83"/>
  <c r="M119" i="83"/>
  <c r="M120" i="83"/>
  <c r="M121" i="83"/>
  <c r="M122" i="83"/>
  <c r="M123" i="83"/>
  <c r="M124" i="83"/>
  <c r="M125" i="83"/>
  <c r="M128" i="83"/>
  <c r="M130" i="83"/>
  <c r="M131" i="83"/>
  <c r="M132" i="83"/>
  <c r="M133" i="83"/>
  <c r="M134" i="83"/>
  <c r="M155" i="83"/>
  <c r="M157" i="83"/>
  <c r="M158" i="83"/>
  <c r="M159" i="83"/>
  <c r="M160" i="83"/>
  <c r="M161" i="83"/>
  <c r="M162" i="83"/>
  <c r="M166" i="83"/>
  <c r="M172" i="83"/>
  <c r="S8" i="83"/>
  <c r="S9" i="83"/>
  <c r="S10" i="83"/>
  <c r="S11" i="83"/>
  <c r="S12" i="83"/>
  <c r="S13" i="83"/>
  <c r="S15" i="83"/>
  <c r="S17" i="83"/>
  <c r="S18" i="83"/>
  <c r="S19" i="83"/>
  <c r="S20" i="83"/>
  <c r="S21" i="83"/>
  <c r="S22" i="83"/>
  <c r="S24" i="83"/>
  <c r="S25" i="83"/>
  <c r="S27" i="83"/>
  <c r="S28" i="83"/>
  <c r="S29" i="83"/>
  <c r="S30" i="83"/>
  <c r="S31" i="83"/>
  <c r="S32" i="83"/>
  <c r="S33" i="83"/>
  <c r="S34" i="83"/>
  <c r="S35" i="83"/>
  <c r="S36" i="83"/>
  <c r="S37" i="83"/>
  <c r="S38" i="83"/>
  <c r="S39" i="83"/>
  <c r="S40" i="83"/>
  <c r="S43" i="83"/>
  <c r="S44" i="83"/>
  <c r="S45" i="83"/>
  <c r="S46" i="83"/>
  <c r="S47" i="83"/>
  <c r="S48" i="83"/>
  <c r="S69" i="83"/>
  <c r="S77" i="83"/>
  <c r="S78" i="83"/>
  <c r="S81" i="83"/>
  <c r="S83" i="83"/>
  <c r="S85" i="83"/>
  <c r="S86" i="83"/>
  <c r="S89" i="83"/>
  <c r="S90" i="83"/>
  <c r="S91" i="83"/>
  <c r="S92" i="83"/>
  <c r="S93" i="83"/>
  <c r="S94" i="83"/>
  <c r="S95" i="83"/>
  <c r="S96" i="83"/>
  <c r="S97" i="83"/>
  <c r="S98" i="83"/>
  <c r="S99" i="83"/>
  <c r="S100" i="83"/>
  <c r="S101" i="83"/>
  <c r="S102" i="83"/>
  <c r="S103" i="83"/>
  <c r="S104" i="83"/>
  <c r="S105" i="83"/>
  <c r="S106" i="83"/>
  <c r="S107" i="83"/>
  <c r="S108" i="83"/>
  <c r="S109" i="83"/>
  <c r="S110" i="83"/>
  <c r="S111" i="83"/>
  <c r="S112" i="83"/>
  <c r="S113" i="83"/>
  <c r="S114" i="83"/>
  <c r="S115" i="83"/>
  <c r="S116" i="83"/>
  <c r="S117" i="83"/>
  <c r="S118" i="83"/>
  <c r="S119" i="83"/>
  <c r="S120" i="83"/>
  <c r="S121" i="83"/>
  <c r="S122" i="83"/>
  <c r="S123" i="83"/>
  <c r="S124" i="83"/>
  <c r="S125" i="83"/>
  <c r="S126" i="83"/>
  <c r="S127" i="83"/>
  <c r="S128" i="83"/>
  <c r="S129" i="83"/>
  <c r="S130" i="83"/>
  <c r="S131" i="83"/>
  <c r="S132" i="83"/>
  <c r="S133" i="83"/>
  <c r="S134" i="83"/>
  <c r="S135" i="83"/>
  <c r="S136" i="83"/>
  <c r="S137" i="83"/>
  <c r="S138" i="83"/>
  <c r="S139" i="83"/>
  <c r="S140" i="83"/>
  <c r="S141" i="83"/>
  <c r="S142" i="83"/>
  <c r="S143" i="83"/>
  <c r="S144" i="83"/>
  <c r="S145" i="83"/>
  <c r="S146" i="83"/>
  <c r="S147" i="83"/>
  <c r="S148" i="83"/>
  <c r="S149" i="83"/>
  <c r="S150" i="83"/>
  <c r="S151" i="83"/>
  <c r="S152" i="83"/>
  <c r="S153" i="83"/>
  <c r="S154" i="83"/>
  <c r="S155" i="83"/>
  <c r="S156" i="83"/>
  <c r="S157" i="83"/>
  <c r="S158" i="83"/>
  <c r="S159" i="83"/>
  <c r="S160" i="83"/>
  <c r="S161" i="83"/>
  <c r="S162" i="83"/>
  <c r="S163" i="83"/>
  <c r="S164" i="83"/>
  <c r="S165" i="83"/>
  <c r="S166" i="83"/>
  <c r="S167" i="83"/>
  <c r="S168" i="83"/>
  <c r="S169" i="83"/>
  <c r="S170" i="83"/>
  <c r="S171" i="83"/>
  <c r="S172" i="83"/>
  <c r="BL12" i="83"/>
  <c r="BL22" i="83"/>
  <c r="BL24" i="83"/>
  <c r="BL25" i="83"/>
  <c r="BL30" i="83"/>
  <c r="BL36" i="83"/>
  <c r="BL37" i="83"/>
  <c r="BL38" i="83"/>
  <c r="BL39" i="83"/>
  <c r="BL40" i="83"/>
  <c r="BL43" i="83"/>
  <c r="BL44" i="83"/>
  <c r="BL45" i="83"/>
  <c r="BL46" i="83"/>
  <c r="BL47" i="83"/>
  <c r="BL48" i="83"/>
  <c r="BL69" i="83"/>
  <c r="BL77" i="83"/>
  <c r="BL78" i="83"/>
  <c r="BL81" i="83"/>
  <c r="BL83" i="83"/>
  <c r="BL85" i="83"/>
  <c r="BL86" i="83"/>
  <c r="BL89" i="83"/>
  <c r="BL92" i="83"/>
  <c r="BL93" i="83"/>
  <c r="BL94" i="83"/>
  <c r="BL96" i="83"/>
  <c r="BL98" i="83"/>
  <c r="BL102" i="83"/>
  <c r="BL103" i="83"/>
  <c r="BL104" i="83"/>
  <c r="BL105" i="83"/>
  <c r="BL106" i="83"/>
  <c r="BL107" i="83"/>
  <c r="BL108" i="83"/>
  <c r="BL109" i="83"/>
  <c r="BL110" i="83"/>
  <c r="BL111" i="83"/>
  <c r="BL112" i="83"/>
  <c r="BL113" i="83"/>
  <c r="BL114" i="83"/>
  <c r="BL116" i="83"/>
  <c r="BL117" i="83"/>
  <c r="BL119" i="83"/>
  <c r="BL120" i="83"/>
  <c r="BL121" i="83"/>
  <c r="BL122" i="83"/>
  <c r="BL123" i="83"/>
  <c r="BL124" i="83"/>
  <c r="BL125" i="83"/>
  <c r="BL128" i="83"/>
  <c r="BL130" i="83"/>
  <c r="BL131" i="83"/>
  <c r="BL132" i="83"/>
  <c r="BL133" i="83"/>
  <c r="BL134" i="83"/>
  <c r="BL135" i="83"/>
  <c r="BL136" i="83"/>
  <c r="BL137" i="83"/>
  <c r="BL138" i="83"/>
  <c r="BL139" i="83"/>
  <c r="AA141" i="83"/>
  <c r="BL141" i="83"/>
  <c r="BL147" i="83"/>
  <c r="BL148" i="83"/>
  <c r="BL149" i="83"/>
  <c r="BL150" i="83"/>
  <c r="BL151" i="83"/>
  <c r="BL153" i="83"/>
  <c r="BL154" i="83"/>
  <c r="BL155" i="83"/>
  <c r="BL157" i="83"/>
  <c r="BL158" i="83"/>
  <c r="BL159" i="83"/>
  <c r="BL160" i="83"/>
  <c r="BL161" i="83"/>
  <c r="BL162" i="83"/>
  <c r="BL166" i="83"/>
  <c r="BL172" i="83"/>
  <c r="AA12" i="83"/>
  <c r="AA22" i="83"/>
  <c r="BB22" i="83"/>
  <c r="BI22" i="83"/>
  <c r="BK22" i="83"/>
  <c r="AA24" i="83"/>
  <c r="BB24" i="83"/>
  <c r="BI24" i="83"/>
  <c r="BK24" i="83"/>
  <c r="AA25" i="83"/>
  <c r="BB25" i="83"/>
  <c r="BI25" i="83"/>
  <c r="BK25" i="83"/>
  <c r="AA30" i="83"/>
  <c r="BB30" i="83"/>
  <c r="BI30" i="83"/>
  <c r="BK30" i="83"/>
  <c r="AA36" i="83"/>
  <c r="BB36" i="83"/>
  <c r="BI36" i="83"/>
  <c r="BK36" i="83"/>
  <c r="AA37" i="83"/>
  <c r="BB37" i="83"/>
  <c r="BI37" i="83"/>
  <c r="BK37" i="83"/>
  <c r="AA38" i="83"/>
  <c r="BN38" i="83" s="1"/>
  <c r="BO38" i="83" s="1"/>
  <c r="BI38" i="83"/>
  <c r="BK38" i="83"/>
  <c r="AA39" i="83"/>
  <c r="BB39" i="83"/>
  <c r="BI39" i="83"/>
  <c r="BK39" i="83"/>
  <c r="AA40" i="83"/>
  <c r="BB40" i="83"/>
  <c r="BI40" i="83"/>
  <c r="BK40" i="83"/>
  <c r="AA43" i="83"/>
  <c r="BB43" i="83"/>
  <c r="BI43" i="83"/>
  <c r="BK43" i="83"/>
  <c r="AA44" i="83"/>
  <c r="BB44" i="83"/>
  <c r="BI44" i="83"/>
  <c r="BK44" i="83"/>
  <c r="AA45" i="83"/>
  <c r="BD45" i="83"/>
  <c r="BB45" i="83"/>
  <c r="BI45" i="83"/>
  <c r="BK45" i="83"/>
  <c r="AA46" i="83"/>
  <c r="BB46" i="83"/>
  <c r="BC46" i="83"/>
  <c r="BI46" i="83"/>
  <c r="BK46" i="83"/>
  <c r="AA47" i="83"/>
  <c r="BB47" i="83"/>
  <c r="BC47" i="83"/>
  <c r="BI47" i="83"/>
  <c r="BK47" i="83"/>
  <c r="AA48" i="83"/>
  <c r="BB48" i="83"/>
  <c r="BI48" i="83"/>
  <c r="BK48" i="83"/>
  <c r="AA69" i="83"/>
  <c r="BI69" i="83"/>
  <c r="BK69" i="83"/>
  <c r="AA77" i="83"/>
  <c r="BB77" i="83"/>
  <c r="BI77" i="83"/>
  <c r="BK77" i="83"/>
  <c r="AA78" i="83"/>
  <c r="BB78" i="83"/>
  <c r="BN78" i="83" s="1"/>
  <c r="BO78" i="83" s="1"/>
  <c r="BI78" i="83"/>
  <c r="BK78" i="83"/>
  <c r="AA81" i="83"/>
  <c r="BB81" i="83"/>
  <c r="BI81" i="83"/>
  <c r="BK81" i="83"/>
  <c r="AA85" i="83"/>
  <c r="BB85" i="83"/>
  <c r="BI85" i="83"/>
  <c r="BK85" i="83"/>
  <c r="AA86" i="83"/>
  <c r="BB86" i="83"/>
  <c r="BI86" i="83"/>
  <c r="BK86" i="83"/>
  <c r="AA89" i="83"/>
  <c r="BB89" i="83"/>
  <c r="BN89" i="83" s="1"/>
  <c r="BI89" i="83"/>
  <c r="BK89" i="83"/>
  <c r="AA92" i="83"/>
  <c r="BB92" i="83"/>
  <c r="BI92" i="83"/>
  <c r="BK92" i="83"/>
  <c r="AA93" i="83"/>
  <c r="BB93" i="83"/>
  <c r="BI93" i="83"/>
  <c r="BK93" i="83"/>
  <c r="AA94" i="83"/>
  <c r="BB94" i="83"/>
  <c r="BI94" i="83"/>
  <c r="BK94" i="83"/>
  <c r="AA96" i="83"/>
  <c r="AA98" i="83"/>
  <c r="BB98" i="83"/>
  <c r="BI98" i="83"/>
  <c r="BK98" i="83"/>
  <c r="AA102" i="83"/>
  <c r="BB102" i="83"/>
  <c r="BI102" i="83"/>
  <c r="BK102" i="83"/>
  <c r="AA103" i="83"/>
  <c r="BB103" i="83"/>
  <c r="BI103" i="83"/>
  <c r="BK103" i="83"/>
  <c r="AA104" i="83"/>
  <c r="BB104" i="83"/>
  <c r="BI104" i="83"/>
  <c r="BK104" i="83"/>
  <c r="AA105" i="83"/>
  <c r="BB105" i="83"/>
  <c r="BI105" i="83"/>
  <c r="BK105" i="83"/>
  <c r="AA106" i="83"/>
  <c r="BB106" i="83"/>
  <c r="BI106" i="83"/>
  <c r="BK106" i="83"/>
  <c r="AA107" i="83"/>
  <c r="BB107" i="83"/>
  <c r="BI107" i="83"/>
  <c r="BK107" i="83"/>
  <c r="AA108" i="83"/>
  <c r="BB108" i="83"/>
  <c r="BI108" i="83"/>
  <c r="BK108" i="83"/>
  <c r="AA109" i="83"/>
  <c r="BB109" i="83"/>
  <c r="BI109" i="83"/>
  <c r="BK109" i="83"/>
  <c r="AA110" i="83"/>
  <c r="BB110" i="83"/>
  <c r="BI110" i="83"/>
  <c r="BK110" i="83"/>
  <c r="AA111" i="83"/>
  <c r="BB111" i="83"/>
  <c r="BI111" i="83"/>
  <c r="BK111" i="83"/>
  <c r="AA112" i="83"/>
  <c r="BB112" i="83"/>
  <c r="BI112" i="83"/>
  <c r="BK112" i="83"/>
  <c r="AA113" i="83"/>
  <c r="BB113" i="83"/>
  <c r="BI113" i="83"/>
  <c r="BK113" i="83"/>
  <c r="AA114" i="83"/>
  <c r="BB114" i="83"/>
  <c r="BI114" i="83"/>
  <c r="BK114" i="83"/>
  <c r="AA116" i="83"/>
  <c r="BB116" i="83"/>
  <c r="BI116" i="83"/>
  <c r="BK116" i="83"/>
  <c r="AA117" i="83"/>
  <c r="BB117" i="83"/>
  <c r="BI117" i="83"/>
  <c r="BK117" i="83"/>
  <c r="AA119" i="83"/>
  <c r="BB119" i="83"/>
  <c r="BI119" i="83"/>
  <c r="BK119" i="83"/>
  <c r="AA120" i="83"/>
  <c r="BB120" i="83"/>
  <c r="BI120" i="83"/>
  <c r="BK120" i="83"/>
  <c r="AA121" i="83"/>
  <c r="BB121" i="83"/>
  <c r="BI121" i="83"/>
  <c r="BK121" i="83"/>
  <c r="AA122" i="83"/>
  <c r="BB122" i="83"/>
  <c r="BI122" i="83"/>
  <c r="BK122" i="83"/>
  <c r="AA123" i="83"/>
  <c r="BB123" i="83"/>
  <c r="BI123" i="83"/>
  <c r="BK123" i="83"/>
  <c r="AA124" i="83"/>
  <c r="BB124" i="83"/>
  <c r="BI124" i="83"/>
  <c r="BK124" i="83"/>
  <c r="AA125" i="83"/>
  <c r="BB125" i="83"/>
  <c r="BI125" i="83"/>
  <c r="BK125" i="83"/>
  <c r="AA128" i="83"/>
  <c r="BB128" i="83"/>
  <c r="BI128" i="83"/>
  <c r="BK128" i="83"/>
  <c r="AA130" i="83"/>
  <c r="BB130" i="83"/>
  <c r="BI130" i="83"/>
  <c r="BK130" i="83"/>
  <c r="AA131" i="83"/>
  <c r="BB131" i="83"/>
  <c r="BI131" i="83"/>
  <c r="BK131" i="83"/>
  <c r="AA132" i="83"/>
  <c r="BB132" i="83"/>
  <c r="BI132" i="83"/>
  <c r="BK132" i="83"/>
  <c r="AA133" i="83"/>
  <c r="BB133" i="83"/>
  <c r="BI133" i="83"/>
  <c r="BK133" i="83"/>
  <c r="AA134" i="83"/>
  <c r="BB134" i="83"/>
  <c r="BI134" i="83"/>
  <c r="BK134" i="83"/>
  <c r="AA135" i="83"/>
  <c r="BB135" i="83"/>
  <c r="BI135" i="83"/>
  <c r="BK135" i="83"/>
  <c r="AA136" i="83"/>
  <c r="BB136" i="83"/>
  <c r="BI136" i="83"/>
  <c r="BK136" i="83"/>
  <c r="AA137" i="83"/>
  <c r="BB137" i="83"/>
  <c r="BI137" i="83"/>
  <c r="BK137" i="83"/>
  <c r="AA138" i="83"/>
  <c r="BB138" i="83"/>
  <c r="BI138" i="83"/>
  <c r="BK138" i="83"/>
  <c r="AA139" i="83"/>
  <c r="BB139" i="83"/>
  <c r="BI139" i="83"/>
  <c r="BK139" i="83"/>
  <c r="AA147" i="83"/>
  <c r="BB147" i="83"/>
  <c r="BI147" i="83"/>
  <c r="BK147" i="83"/>
  <c r="AA148" i="83"/>
  <c r="BB148" i="83"/>
  <c r="BI148" i="83"/>
  <c r="BK148" i="83"/>
  <c r="AA149" i="83"/>
  <c r="BB149" i="83"/>
  <c r="BI149" i="83"/>
  <c r="BK149" i="83"/>
  <c r="AA150" i="83"/>
  <c r="BB150" i="83"/>
  <c r="BI150" i="83"/>
  <c r="BK150" i="83"/>
  <c r="AA151" i="83"/>
  <c r="BB151" i="83"/>
  <c r="BI151" i="83"/>
  <c r="BK151" i="83"/>
  <c r="AA153" i="83"/>
  <c r="BB153" i="83"/>
  <c r="BI153" i="83"/>
  <c r="BK153" i="83"/>
  <c r="AA154" i="83"/>
  <c r="BB154" i="83"/>
  <c r="BI154" i="83"/>
  <c r="BK154" i="83"/>
  <c r="AA155" i="83"/>
  <c r="BB155" i="83"/>
  <c r="BI155" i="83"/>
  <c r="BK155" i="83"/>
  <c r="AA157" i="83"/>
  <c r="BB157" i="83"/>
  <c r="BI157" i="83"/>
  <c r="BK157" i="83"/>
  <c r="AA158" i="83"/>
  <c r="BB158" i="83"/>
  <c r="BI158" i="83"/>
  <c r="BK158" i="83"/>
  <c r="AA159" i="83"/>
  <c r="BB159" i="83"/>
  <c r="BI159" i="83"/>
  <c r="BK159" i="83"/>
  <c r="AA160" i="83"/>
  <c r="BB160" i="83"/>
  <c r="BI160" i="83"/>
  <c r="BK160" i="83"/>
  <c r="AA161" i="83"/>
  <c r="BB161" i="83"/>
  <c r="BI161" i="83"/>
  <c r="BK161" i="83"/>
  <c r="AA162" i="83"/>
  <c r="BB162" i="83"/>
  <c r="BI162" i="83"/>
  <c r="BK162" i="83"/>
  <c r="AA166" i="83"/>
  <c r="AA172" i="83"/>
  <c r="BK12" i="83"/>
  <c r="BK83" i="83"/>
  <c r="BK96" i="83"/>
  <c r="BK141" i="83"/>
  <c r="BK166" i="83"/>
  <c r="BK172" i="83"/>
  <c r="BR12" i="83"/>
  <c r="BR22" i="83"/>
  <c r="BR24" i="83"/>
  <c r="BR25" i="83"/>
  <c r="BR30" i="83"/>
  <c r="BR36" i="83"/>
  <c r="BR37" i="83"/>
  <c r="BR38" i="83"/>
  <c r="BR39" i="83"/>
  <c r="BR40" i="83"/>
  <c r="BR43" i="83"/>
  <c r="BR44" i="83"/>
  <c r="BR45" i="83"/>
  <c r="BR46" i="83"/>
  <c r="BR47" i="83"/>
  <c r="BR48" i="83"/>
  <c r="BR69" i="83"/>
  <c r="BR77" i="83"/>
  <c r="BR78" i="83"/>
  <c r="BR81" i="83"/>
  <c r="BR83" i="83"/>
  <c r="BR85" i="83"/>
  <c r="BR86" i="83"/>
  <c r="BR89" i="83"/>
  <c r="BR92" i="83"/>
  <c r="BR93" i="83"/>
  <c r="BR94" i="83"/>
  <c r="BR96" i="83"/>
  <c r="BR98" i="83"/>
  <c r="BR102" i="83"/>
  <c r="BR103" i="83"/>
  <c r="BR104" i="83"/>
  <c r="BR105" i="83"/>
  <c r="BR106" i="83"/>
  <c r="BR107" i="83"/>
  <c r="BR108" i="83"/>
  <c r="BR109" i="83"/>
  <c r="BR110" i="83"/>
  <c r="BR111" i="83"/>
  <c r="BR112" i="83"/>
  <c r="BR113" i="83"/>
  <c r="BR114" i="83"/>
  <c r="BR116" i="83"/>
  <c r="BR117" i="83"/>
  <c r="BR119" i="83"/>
  <c r="BR120" i="83"/>
  <c r="BR121" i="83"/>
  <c r="BR122" i="83"/>
  <c r="BR123" i="83"/>
  <c r="BR124" i="83"/>
  <c r="BR125" i="83"/>
  <c r="BR128" i="83"/>
  <c r="BR130" i="83"/>
  <c r="BR131" i="83"/>
  <c r="BR132" i="83"/>
  <c r="BR133" i="83"/>
  <c r="BR134" i="83"/>
  <c r="BR135" i="83"/>
  <c r="BR136" i="83"/>
  <c r="BR137" i="83"/>
  <c r="BR138" i="83"/>
  <c r="BR139" i="83"/>
  <c r="BR141" i="83"/>
  <c r="BR147" i="83"/>
  <c r="BR148" i="83"/>
  <c r="BR149" i="83"/>
  <c r="BR150" i="83"/>
  <c r="BR151" i="83"/>
  <c r="BR153" i="83"/>
  <c r="BR155" i="83"/>
  <c r="BR157" i="83"/>
  <c r="BR158" i="83"/>
  <c r="BR159" i="83"/>
  <c r="BR160" i="83"/>
  <c r="BR161" i="83"/>
  <c r="BR162" i="83"/>
  <c r="BR166" i="83"/>
  <c r="BR172" i="83"/>
  <c r="AE12" i="83"/>
  <c r="AE22" i="83"/>
  <c r="AE24" i="83"/>
  <c r="AE25" i="83"/>
  <c r="AE30" i="83"/>
  <c r="AE36" i="83"/>
  <c r="AE37" i="83"/>
  <c r="AE38" i="83"/>
  <c r="AE39" i="83"/>
  <c r="AE40" i="83"/>
  <c r="AE43" i="83"/>
  <c r="AE44" i="83"/>
  <c r="AE45" i="83"/>
  <c r="AE46" i="83"/>
  <c r="AE47" i="83"/>
  <c r="AE48" i="83"/>
  <c r="AE69" i="83"/>
  <c r="AE77" i="83"/>
  <c r="AE78" i="83"/>
  <c r="AE81" i="83"/>
  <c r="AE83" i="83"/>
  <c r="AE85" i="83"/>
  <c r="AE86" i="83"/>
  <c r="AE89" i="83"/>
  <c r="AE92" i="83"/>
  <c r="AE93" i="83"/>
  <c r="AE94" i="83"/>
  <c r="AE96" i="83"/>
  <c r="BY96" i="83"/>
  <c r="CA96" i="83"/>
  <c r="AE98" i="83"/>
  <c r="AE102" i="83"/>
  <c r="AE103" i="83"/>
  <c r="AE104" i="83"/>
  <c r="AE105" i="83"/>
  <c r="AE106" i="83"/>
  <c r="AE107" i="83"/>
  <c r="AE108" i="83"/>
  <c r="AE109" i="83"/>
  <c r="AE110" i="83"/>
  <c r="AE111" i="83"/>
  <c r="AE112" i="83"/>
  <c r="AE113" i="83"/>
  <c r="AE114" i="83"/>
  <c r="AE116" i="83"/>
  <c r="AE117" i="83"/>
  <c r="AE119" i="83"/>
  <c r="AE120" i="83"/>
  <c r="AE121" i="83"/>
  <c r="AE122" i="83"/>
  <c r="AE123" i="83"/>
  <c r="AE124" i="83"/>
  <c r="AE125" i="83"/>
  <c r="AE128" i="83"/>
  <c r="AE130" i="83"/>
  <c r="AE131" i="83"/>
  <c r="AE132" i="83"/>
  <c r="AE133" i="83"/>
  <c r="AE134" i="83"/>
  <c r="AE135" i="83"/>
  <c r="AE136" i="83"/>
  <c r="AE137" i="83"/>
  <c r="AE138" i="83"/>
  <c r="AE139" i="83"/>
  <c r="AE141" i="83"/>
  <c r="AE147" i="83"/>
  <c r="AE148" i="83"/>
  <c r="AE149" i="83"/>
  <c r="AE150" i="83"/>
  <c r="AE151" i="83"/>
  <c r="AE153" i="83"/>
  <c r="AE155" i="83"/>
  <c r="AE157" i="83"/>
  <c r="AE158" i="83"/>
  <c r="AE159" i="83"/>
  <c r="AE160" i="83"/>
  <c r="AE161" i="83"/>
  <c r="AE162" i="83"/>
  <c r="AE166" i="83"/>
  <c r="AE172" i="83"/>
  <c r="BB12" i="83"/>
  <c r="BB96" i="83"/>
  <c r="BB141" i="83"/>
  <c r="BB166" i="83"/>
  <c r="BB172" i="83"/>
  <c r="AL12" i="83"/>
  <c r="AL24" i="83"/>
  <c r="AL25" i="83"/>
  <c r="AL30" i="83"/>
  <c r="AL36" i="83"/>
  <c r="AL37" i="83"/>
  <c r="AL38" i="83"/>
  <c r="AL39" i="83"/>
  <c r="AL40" i="83"/>
  <c r="AL43" i="83"/>
  <c r="AL44" i="83"/>
  <c r="AL45" i="83"/>
  <c r="AL46" i="83"/>
  <c r="AL47" i="83"/>
  <c r="AL48" i="83"/>
  <c r="AL69" i="83"/>
  <c r="AL77" i="83"/>
  <c r="AL78" i="83"/>
  <c r="AL81" i="83"/>
  <c r="AL83" i="83"/>
  <c r="AL85" i="83"/>
  <c r="AL86" i="83"/>
  <c r="AL89" i="83"/>
  <c r="AL92" i="83"/>
  <c r="AL93" i="83"/>
  <c r="AL94" i="83"/>
  <c r="AL96" i="83"/>
  <c r="AL98" i="83"/>
  <c r="AL102" i="83"/>
  <c r="AL103" i="83"/>
  <c r="AL104" i="83"/>
  <c r="AL105" i="83"/>
  <c r="AL106" i="83"/>
  <c r="AL107" i="83"/>
  <c r="AL108" i="83"/>
  <c r="AL109" i="83"/>
  <c r="AL110" i="83"/>
  <c r="AL111" i="83"/>
  <c r="AL112" i="83"/>
  <c r="AL113" i="83"/>
  <c r="AL114" i="83"/>
  <c r="AL116" i="83"/>
  <c r="AL117" i="83"/>
  <c r="AL119" i="83"/>
  <c r="AL120" i="83"/>
  <c r="AL121" i="83"/>
  <c r="AL122" i="83"/>
  <c r="AL123" i="83"/>
  <c r="AL124" i="83"/>
  <c r="AL125" i="83"/>
  <c r="AL128" i="83"/>
  <c r="AL130" i="83"/>
  <c r="AL131" i="83"/>
  <c r="AL132" i="83"/>
  <c r="AL133" i="83"/>
  <c r="AL134" i="83"/>
  <c r="AL135" i="83"/>
  <c r="AL136" i="83"/>
  <c r="AL137" i="83"/>
  <c r="AL138" i="83"/>
  <c r="AL139" i="83"/>
  <c r="AL141" i="83"/>
  <c r="AL147" i="83"/>
  <c r="AL148" i="83"/>
  <c r="AL149" i="83"/>
  <c r="AL150" i="83"/>
  <c r="AL151" i="83"/>
  <c r="AL153" i="83"/>
  <c r="AL154" i="83"/>
  <c r="AL155" i="83"/>
  <c r="AL157" i="83"/>
  <c r="AL158" i="83"/>
  <c r="AL159" i="83"/>
  <c r="AL160" i="83"/>
  <c r="AL161" i="83"/>
  <c r="AL162" i="83"/>
  <c r="AL166" i="83"/>
  <c r="AL172" i="83"/>
  <c r="W12" i="83"/>
  <c r="W22" i="83"/>
  <c r="AL22" i="83"/>
  <c r="W24" i="83"/>
  <c r="W25" i="83"/>
  <c r="W30" i="83"/>
  <c r="W36" i="83"/>
  <c r="W37" i="83"/>
  <c r="AX37" i="83" s="1"/>
  <c r="AY37" i="83" s="1"/>
  <c r="W38" i="83"/>
  <c r="W39" i="83"/>
  <c r="W40" i="83"/>
  <c r="W43" i="83"/>
  <c r="W44" i="83"/>
  <c r="W45" i="83"/>
  <c r="W46" i="83"/>
  <c r="W47" i="83"/>
  <c r="AX47" i="83" s="1"/>
  <c r="AY47" i="83" s="1"/>
  <c r="W48" i="83"/>
  <c r="W69" i="83"/>
  <c r="AX69" i="83" s="1"/>
  <c r="AY69" i="83" s="1"/>
  <c r="W77" i="83"/>
  <c r="W78" i="83"/>
  <c r="W81" i="83"/>
  <c r="W83" i="83"/>
  <c r="W85" i="83"/>
  <c r="W86" i="83"/>
  <c r="W89" i="83"/>
  <c r="AX89" i="83" s="1"/>
  <c r="AV89" i="83"/>
  <c r="W92" i="83"/>
  <c r="W93" i="83"/>
  <c r="W94" i="83"/>
  <c r="W96" i="83"/>
  <c r="W98" i="83"/>
  <c r="W102" i="83"/>
  <c r="W103" i="83"/>
  <c r="W104" i="83"/>
  <c r="W105" i="83"/>
  <c r="W106" i="83"/>
  <c r="W107" i="83"/>
  <c r="W108" i="83"/>
  <c r="W109" i="83"/>
  <c r="W110" i="83"/>
  <c r="W111" i="83"/>
  <c r="W112" i="83"/>
  <c r="W113" i="83"/>
  <c r="W114" i="83"/>
  <c r="W116" i="83"/>
  <c r="W117" i="83"/>
  <c r="W119" i="83"/>
  <c r="W120" i="83"/>
  <c r="W121" i="83"/>
  <c r="W122" i="83"/>
  <c r="W123" i="83"/>
  <c r="W124" i="83"/>
  <c r="W125" i="83"/>
  <c r="W128" i="83"/>
  <c r="W130" i="83"/>
  <c r="W131" i="83"/>
  <c r="W132" i="83"/>
  <c r="W133" i="83"/>
  <c r="W134" i="83"/>
  <c r="W135" i="83"/>
  <c r="W136" i="83"/>
  <c r="W137" i="83"/>
  <c r="W138" i="83"/>
  <c r="W139" i="83"/>
  <c r="W141" i="83"/>
  <c r="W147" i="83"/>
  <c r="W148" i="83"/>
  <c r="W149" i="83"/>
  <c r="W150" i="83"/>
  <c r="W151" i="83"/>
  <c r="W153" i="83"/>
  <c r="W154" i="83"/>
  <c r="W155" i="83"/>
  <c r="W157" i="83"/>
  <c r="W158" i="83"/>
  <c r="W159" i="83"/>
  <c r="W160" i="83"/>
  <c r="W161" i="83"/>
  <c r="W162" i="83"/>
  <c r="W166" i="83"/>
  <c r="W172" i="83"/>
  <c r="BS12" i="83"/>
  <c r="BS22" i="83"/>
  <c r="BS24" i="83"/>
  <c r="BS25" i="83"/>
  <c r="BS30" i="83"/>
  <c r="BS36" i="83"/>
  <c r="BS37" i="83"/>
  <c r="BS38" i="83"/>
  <c r="BS39" i="83"/>
  <c r="BS40" i="83"/>
  <c r="BS43" i="83"/>
  <c r="BS44" i="83"/>
  <c r="BS45" i="83"/>
  <c r="BS46" i="83"/>
  <c r="BS47" i="83"/>
  <c r="BS48" i="83"/>
  <c r="CD48" i="83" s="1"/>
  <c r="BS69" i="83"/>
  <c r="BS77" i="83"/>
  <c r="BS78" i="83"/>
  <c r="BS81" i="83"/>
  <c r="BS83" i="83"/>
  <c r="BS85" i="83"/>
  <c r="BS86" i="83"/>
  <c r="CD86" i="83" s="1"/>
  <c r="BS89" i="83"/>
  <c r="CD89" i="83" s="1"/>
  <c r="BS92" i="83"/>
  <c r="BS93" i="83"/>
  <c r="BS94" i="83"/>
  <c r="BS96" i="83"/>
  <c r="BS98" i="83"/>
  <c r="BS102" i="83"/>
  <c r="BS103" i="83"/>
  <c r="BS104" i="83"/>
  <c r="BS105" i="83"/>
  <c r="BS106" i="83"/>
  <c r="BS107" i="83"/>
  <c r="BS108" i="83"/>
  <c r="BS109" i="83"/>
  <c r="BS110" i="83"/>
  <c r="BS111" i="83"/>
  <c r="BS112" i="83"/>
  <c r="BS113" i="83"/>
  <c r="BS114" i="83"/>
  <c r="BS116" i="83"/>
  <c r="BS117" i="83"/>
  <c r="BS119" i="83"/>
  <c r="BS120" i="83"/>
  <c r="BS121" i="83"/>
  <c r="BS122" i="83"/>
  <c r="BS123" i="83"/>
  <c r="BS124" i="83"/>
  <c r="BS125" i="83"/>
  <c r="BS128" i="83"/>
  <c r="BS130" i="83"/>
  <c r="BS131" i="83"/>
  <c r="BS132" i="83"/>
  <c r="BS133" i="83"/>
  <c r="BS134" i="83"/>
  <c r="BS135" i="83"/>
  <c r="BS136" i="83"/>
  <c r="BS137" i="83"/>
  <c r="BS138" i="83"/>
  <c r="BS139" i="83"/>
  <c r="BS141" i="83"/>
  <c r="BS147" i="83"/>
  <c r="BS148" i="83"/>
  <c r="BS149" i="83"/>
  <c r="BS150" i="83"/>
  <c r="BS151" i="83"/>
  <c r="BS153" i="83"/>
  <c r="BS155" i="83"/>
  <c r="BS157" i="83"/>
  <c r="BS158" i="83"/>
  <c r="BS159" i="83"/>
  <c r="BS160" i="83"/>
  <c r="BS161" i="83"/>
  <c r="BS162" i="83"/>
  <c r="BS166" i="83"/>
  <c r="BS172" i="83"/>
  <c r="BC12" i="83"/>
  <c r="BC22" i="83"/>
  <c r="BC24" i="83"/>
  <c r="BC25" i="83"/>
  <c r="BC30" i="83"/>
  <c r="BC36" i="83"/>
  <c r="BC37" i="83"/>
  <c r="BC38" i="83"/>
  <c r="BC39" i="83"/>
  <c r="BC40" i="83"/>
  <c r="BC43" i="83"/>
  <c r="BC44" i="83"/>
  <c r="BC45" i="83"/>
  <c r="BC69" i="83"/>
  <c r="BC77" i="83"/>
  <c r="BC78" i="83"/>
  <c r="BC81" i="83"/>
  <c r="BC83" i="83"/>
  <c r="BC85" i="83"/>
  <c r="BC86" i="83"/>
  <c r="BC89" i="83"/>
  <c r="BC92" i="83"/>
  <c r="BC93" i="83"/>
  <c r="BC94" i="83"/>
  <c r="BC96" i="83"/>
  <c r="BC98" i="83"/>
  <c r="BC102" i="83"/>
  <c r="BC103" i="83"/>
  <c r="BC104" i="83"/>
  <c r="BC105" i="83"/>
  <c r="BC106" i="83"/>
  <c r="BC107" i="83"/>
  <c r="BC108" i="83"/>
  <c r="BC109" i="83"/>
  <c r="BC110" i="83"/>
  <c r="BC111" i="83"/>
  <c r="BC112" i="83"/>
  <c r="BC113" i="83"/>
  <c r="BC114" i="83"/>
  <c r="BC116" i="83"/>
  <c r="BC117" i="83"/>
  <c r="BC119" i="83"/>
  <c r="BC120" i="83"/>
  <c r="BC121" i="83"/>
  <c r="BC122" i="83"/>
  <c r="BC123" i="83"/>
  <c r="BC124" i="83"/>
  <c r="BC125" i="83"/>
  <c r="BC128" i="83"/>
  <c r="BC130" i="83"/>
  <c r="BC131" i="83"/>
  <c r="BC132" i="83"/>
  <c r="BC133" i="83"/>
  <c r="BC134" i="83"/>
  <c r="BC135" i="83"/>
  <c r="BC136" i="83"/>
  <c r="BC137" i="83"/>
  <c r="BC138" i="83"/>
  <c r="BC139" i="83"/>
  <c r="BC141" i="83"/>
  <c r="BC147" i="83"/>
  <c r="BC148" i="83"/>
  <c r="BC149" i="83"/>
  <c r="BC150" i="83"/>
  <c r="BC151" i="83"/>
  <c r="BC153" i="83"/>
  <c r="BC154" i="83"/>
  <c r="BC155" i="83"/>
  <c r="BC157" i="83"/>
  <c r="BC158" i="83"/>
  <c r="BC159" i="83"/>
  <c r="BC160" i="83"/>
  <c r="BC161" i="83"/>
  <c r="BC162" i="83"/>
  <c r="BC166" i="83"/>
  <c r="BC172" i="83"/>
  <c r="AM12" i="83"/>
  <c r="AM22" i="83"/>
  <c r="AM24" i="83"/>
  <c r="AM25" i="83"/>
  <c r="AM30" i="83"/>
  <c r="AM36" i="83"/>
  <c r="AM37" i="83"/>
  <c r="AM38" i="83"/>
  <c r="AM39" i="83"/>
  <c r="AM40" i="83"/>
  <c r="AM43" i="83"/>
  <c r="AM44" i="83"/>
  <c r="AM45" i="83"/>
  <c r="AM46" i="83"/>
  <c r="AM47" i="83"/>
  <c r="AM48" i="83"/>
  <c r="AM69" i="83"/>
  <c r="AM77" i="83"/>
  <c r="AM78" i="83"/>
  <c r="AM81" i="83"/>
  <c r="AM83" i="83"/>
  <c r="AM85" i="83"/>
  <c r="AM86" i="83"/>
  <c r="AM89" i="83"/>
  <c r="AM92" i="83"/>
  <c r="AM93" i="83"/>
  <c r="AM94" i="83"/>
  <c r="AM96" i="83"/>
  <c r="AM98" i="83"/>
  <c r="AM102" i="83"/>
  <c r="AM103" i="83"/>
  <c r="AM104" i="83"/>
  <c r="AM105" i="83"/>
  <c r="AM106" i="83"/>
  <c r="AM107" i="83"/>
  <c r="AM108" i="83"/>
  <c r="AM109" i="83"/>
  <c r="AM110" i="83"/>
  <c r="AM111" i="83"/>
  <c r="AM112" i="83"/>
  <c r="AM113" i="83"/>
  <c r="AM114" i="83"/>
  <c r="AM116" i="83"/>
  <c r="AM117" i="83"/>
  <c r="AM119" i="83"/>
  <c r="AM120" i="83"/>
  <c r="AM121" i="83"/>
  <c r="AM122" i="83"/>
  <c r="AM123" i="83"/>
  <c r="AM124" i="83"/>
  <c r="AM125" i="83"/>
  <c r="AM128" i="83"/>
  <c r="AM130" i="83"/>
  <c r="AM131" i="83"/>
  <c r="AM132" i="83"/>
  <c r="AM133" i="83"/>
  <c r="AM134" i="83"/>
  <c r="AM135" i="83"/>
  <c r="AM136" i="83"/>
  <c r="AM137" i="83"/>
  <c r="AM138" i="83"/>
  <c r="AM139" i="83"/>
  <c r="AM141" i="83"/>
  <c r="AM147" i="83"/>
  <c r="AM148" i="83"/>
  <c r="AM149" i="83"/>
  <c r="AM150" i="83"/>
  <c r="AM151" i="83"/>
  <c r="AM153" i="83"/>
  <c r="AM154" i="83"/>
  <c r="AM155" i="83"/>
  <c r="AM157" i="83"/>
  <c r="AM158" i="83"/>
  <c r="AM159" i="83"/>
  <c r="AM160" i="83"/>
  <c r="AM161" i="83"/>
  <c r="AM162" i="83"/>
  <c r="AM166" i="83"/>
  <c r="AM172" i="83"/>
  <c r="BT12" i="83"/>
  <c r="BT22" i="83"/>
  <c r="BT24" i="83"/>
  <c r="BT25" i="83"/>
  <c r="BT30" i="83"/>
  <c r="BT36" i="83"/>
  <c r="BT37" i="83"/>
  <c r="BT38" i="83"/>
  <c r="BT39" i="83"/>
  <c r="BT40" i="83"/>
  <c r="BT43" i="83"/>
  <c r="BT44" i="83"/>
  <c r="BT45" i="83"/>
  <c r="BT46" i="83"/>
  <c r="BT47" i="83"/>
  <c r="BT48" i="83"/>
  <c r="BT69" i="83"/>
  <c r="BT77" i="83"/>
  <c r="BT78" i="83"/>
  <c r="BT81" i="83"/>
  <c r="BT83" i="83"/>
  <c r="BT85" i="83"/>
  <c r="BT86" i="83"/>
  <c r="BT89" i="83"/>
  <c r="BT92" i="83"/>
  <c r="BT93" i="83"/>
  <c r="BT94" i="83"/>
  <c r="BT96" i="83"/>
  <c r="BT98" i="83"/>
  <c r="BT102" i="83"/>
  <c r="BT103" i="83"/>
  <c r="BT104" i="83"/>
  <c r="BT105" i="83"/>
  <c r="BT106" i="83"/>
  <c r="BT107" i="83"/>
  <c r="BT108" i="83"/>
  <c r="BT109" i="83"/>
  <c r="BT110" i="83"/>
  <c r="BT111" i="83"/>
  <c r="BT112" i="83"/>
  <c r="BT113" i="83"/>
  <c r="BT114" i="83"/>
  <c r="BT116" i="83"/>
  <c r="BT117" i="83"/>
  <c r="BT119" i="83"/>
  <c r="BT120" i="83"/>
  <c r="BT121" i="83"/>
  <c r="BT122" i="83"/>
  <c r="BT123" i="83"/>
  <c r="BT124" i="83"/>
  <c r="BT125" i="83"/>
  <c r="BT128" i="83"/>
  <c r="BT130" i="83"/>
  <c r="BT131" i="83"/>
  <c r="BT132" i="83"/>
  <c r="BT133" i="83"/>
  <c r="BT134" i="83"/>
  <c r="BT135" i="83"/>
  <c r="BT136" i="83"/>
  <c r="BT137" i="83"/>
  <c r="BT138" i="83"/>
  <c r="BT139" i="83"/>
  <c r="BT141" i="83"/>
  <c r="BT147" i="83"/>
  <c r="BT148" i="83"/>
  <c r="BT149" i="83"/>
  <c r="BT150" i="83"/>
  <c r="BT151" i="83"/>
  <c r="BT153" i="83"/>
  <c r="BT155" i="83"/>
  <c r="BT157" i="83"/>
  <c r="BT158" i="83"/>
  <c r="BT159" i="83"/>
  <c r="BT160" i="83"/>
  <c r="BT161" i="83"/>
  <c r="BT162" i="83"/>
  <c r="BT166" i="83"/>
  <c r="BT172" i="83"/>
  <c r="BD12" i="83"/>
  <c r="BD22" i="83"/>
  <c r="BD24" i="83"/>
  <c r="BD25" i="83"/>
  <c r="BD30" i="83"/>
  <c r="BD36" i="83"/>
  <c r="BD37" i="83"/>
  <c r="BD38" i="83"/>
  <c r="BD39" i="83"/>
  <c r="BD40" i="83"/>
  <c r="BD43" i="83"/>
  <c r="BD44" i="83"/>
  <c r="BD46" i="83"/>
  <c r="BD47" i="83"/>
  <c r="BD48" i="83"/>
  <c r="BD69" i="83"/>
  <c r="BD77" i="83"/>
  <c r="BD78" i="83"/>
  <c r="BD81" i="83"/>
  <c r="AA83" i="83"/>
  <c r="BB83" i="83"/>
  <c r="BD83" i="83"/>
  <c r="BD85" i="83"/>
  <c r="BD86" i="83"/>
  <c r="BD89" i="83"/>
  <c r="BD92" i="83"/>
  <c r="BD93" i="83"/>
  <c r="BD94" i="83"/>
  <c r="BD96" i="83"/>
  <c r="BD98" i="83"/>
  <c r="BD102" i="83"/>
  <c r="BD103" i="83"/>
  <c r="BD104" i="83"/>
  <c r="BD105" i="83"/>
  <c r="BD106" i="83"/>
  <c r="BD107" i="83"/>
  <c r="BD108" i="83"/>
  <c r="BD109" i="83"/>
  <c r="BD110" i="83"/>
  <c r="BD111" i="83"/>
  <c r="BD112" i="83"/>
  <c r="BD113" i="83"/>
  <c r="BD114" i="83"/>
  <c r="BD116" i="83"/>
  <c r="BD117" i="83"/>
  <c r="BD119" i="83"/>
  <c r="BD120" i="83"/>
  <c r="BD121" i="83"/>
  <c r="BD122" i="83"/>
  <c r="BD123" i="83"/>
  <c r="BD124" i="83"/>
  <c r="BD125" i="83"/>
  <c r="BD128" i="83"/>
  <c r="BD130" i="83"/>
  <c r="BD131" i="83"/>
  <c r="BD132" i="83"/>
  <c r="BD133" i="83"/>
  <c r="BD134" i="83"/>
  <c r="BD135" i="83"/>
  <c r="BD136" i="83"/>
  <c r="BD137" i="83"/>
  <c r="BD138" i="83"/>
  <c r="BD139" i="83"/>
  <c r="BD141" i="83"/>
  <c r="BD147" i="83"/>
  <c r="BD148" i="83"/>
  <c r="BD149" i="83"/>
  <c r="BD150" i="83"/>
  <c r="BD151" i="83"/>
  <c r="BD153" i="83"/>
  <c r="BD154" i="83"/>
  <c r="BD155" i="83"/>
  <c r="BD157" i="83"/>
  <c r="BD158" i="83"/>
  <c r="BD159" i="83"/>
  <c r="BD160" i="83"/>
  <c r="BD161" i="83"/>
  <c r="BD162" i="83"/>
  <c r="BD166" i="83"/>
  <c r="BD172" i="83"/>
  <c r="AN12" i="83"/>
  <c r="AN22" i="83"/>
  <c r="AN24" i="83"/>
  <c r="AN25" i="83"/>
  <c r="AN30" i="83"/>
  <c r="AN36" i="83"/>
  <c r="AN37" i="83"/>
  <c r="AN38" i="83"/>
  <c r="AN39" i="83"/>
  <c r="AN40" i="83"/>
  <c r="AN43" i="83"/>
  <c r="AN44" i="83"/>
  <c r="AN45" i="83"/>
  <c r="AN46" i="83"/>
  <c r="AN47" i="83"/>
  <c r="AN48" i="83"/>
  <c r="AN69" i="83"/>
  <c r="AN77" i="83"/>
  <c r="AN78" i="83"/>
  <c r="AN81" i="83"/>
  <c r="AN83" i="83"/>
  <c r="AN85" i="83"/>
  <c r="AN86" i="83"/>
  <c r="AN89" i="83"/>
  <c r="AN92" i="83"/>
  <c r="AN93" i="83"/>
  <c r="AN94" i="83"/>
  <c r="AN96" i="83"/>
  <c r="AN98" i="83"/>
  <c r="AN102" i="83"/>
  <c r="AN103" i="83"/>
  <c r="AN104" i="83"/>
  <c r="AN105" i="83"/>
  <c r="AN106" i="83"/>
  <c r="AN107" i="83"/>
  <c r="AN108" i="83"/>
  <c r="AN109" i="83"/>
  <c r="AN110" i="83"/>
  <c r="AN111" i="83"/>
  <c r="AN112" i="83"/>
  <c r="AN113" i="83"/>
  <c r="AN114" i="83"/>
  <c r="AN116" i="83"/>
  <c r="AN117" i="83"/>
  <c r="AN119" i="83"/>
  <c r="AN120" i="83"/>
  <c r="AN121" i="83"/>
  <c r="AN122" i="83"/>
  <c r="AN123" i="83"/>
  <c r="AN124" i="83"/>
  <c r="AN125" i="83"/>
  <c r="AN128" i="83"/>
  <c r="AN130" i="83"/>
  <c r="AN131" i="83"/>
  <c r="AN132" i="83"/>
  <c r="AN133" i="83"/>
  <c r="AN134" i="83"/>
  <c r="AN135" i="83"/>
  <c r="AN136" i="83"/>
  <c r="AN137" i="83"/>
  <c r="AN138" i="83"/>
  <c r="AN139" i="83"/>
  <c r="AN141" i="83"/>
  <c r="AN147" i="83"/>
  <c r="AN148" i="83"/>
  <c r="AN149" i="83"/>
  <c r="AN150" i="83"/>
  <c r="AN151" i="83"/>
  <c r="AN153" i="83"/>
  <c r="AN154" i="83"/>
  <c r="AN155" i="83"/>
  <c r="AN157" i="83"/>
  <c r="AN158" i="83"/>
  <c r="AN159" i="83"/>
  <c r="AN160" i="83"/>
  <c r="AN161" i="83"/>
  <c r="AN162" i="83"/>
  <c r="AN166" i="83"/>
  <c r="AN172" i="83"/>
  <c r="BU12" i="83"/>
  <c r="BU22" i="83"/>
  <c r="BU24" i="83"/>
  <c r="BU25" i="83"/>
  <c r="BU30" i="83"/>
  <c r="BU36" i="83"/>
  <c r="BU37" i="83"/>
  <c r="BU38" i="83"/>
  <c r="BU39" i="83"/>
  <c r="BU40" i="83"/>
  <c r="BU43" i="83"/>
  <c r="BU44" i="83"/>
  <c r="BU45" i="83"/>
  <c r="BU46" i="83"/>
  <c r="BU47" i="83"/>
  <c r="BU48" i="83"/>
  <c r="BU69" i="83"/>
  <c r="BU77" i="83"/>
  <c r="BU78" i="83"/>
  <c r="BU81" i="83"/>
  <c r="BU83" i="83"/>
  <c r="BU85" i="83"/>
  <c r="BU86" i="83"/>
  <c r="BU89" i="83"/>
  <c r="BU92" i="83"/>
  <c r="BU93" i="83"/>
  <c r="BU94" i="83"/>
  <c r="BU96" i="83"/>
  <c r="BU98" i="83"/>
  <c r="BU102" i="83"/>
  <c r="BU103" i="83"/>
  <c r="BU104" i="83"/>
  <c r="BU105" i="83"/>
  <c r="BU106" i="83"/>
  <c r="BU107" i="83"/>
  <c r="BU108" i="83"/>
  <c r="BU109" i="83"/>
  <c r="BU110" i="83"/>
  <c r="BU111" i="83"/>
  <c r="BU112" i="83"/>
  <c r="BU113" i="83"/>
  <c r="BU114" i="83"/>
  <c r="BU116" i="83"/>
  <c r="BU117" i="83"/>
  <c r="BU119" i="83"/>
  <c r="BU120" i="83"/>
  <c r="BU121" i="83"/>
  <c r="BU122" i="83"/>
  <c r="BU123" i="83"/>
  <c r="BU124" i="83"/>
  <c r="BU125" i="83"/>
  <c r="BU128" i="83"/>
  <c r="BU130" i="83"/>
  <c r="BU131" i="83"/>
  <c r="BU132" i="83"/>
  <c r="BU133" i="83"/>
  <c r="BU134" i="83"/>
  <c r="BU135" i="83"/>
  <c r="BU136" i="83"/>
  <c r="BU137" i="83"/>
  <c r="BU138" i="83"/>
  <c r="BU139" i="83"/>
  <c r="BU141" i="83"/>
  <c r="BU147" i="83"/>
  <c r="BU148" i="83"/>
  <c r="BU149" i="83"/>
  <c r="BU150" i="83"/>
  <c r="BU151" i="83"/>
  <c r="BU153" i="83"/>
  <c r="BU155" i="83"/>
  <c r="BU157" i="83"/>
  <c r="BU158" i="83"/>
  <c r="BU159" i="83"/>
  <c r="BU160" i="83"/>
  <c r="BU161" i="83"/>
  <c r="BU162" i="83"/>
  <c r="BU166" i="83"/>
  <c r="BU172" i="83"/>
  <c r="BE12" i="83"/>
  <c r="BE22" i="83"/>
  <c r="BE24" i="83"/>
  <c r="BE25" i="83"/>
  <c r="BE30" i="83"/>
  <c r="BE36" i="83"/>
  <c r="BE37" i="83"/>
  <c r="BE38" i="83"/>
  <c r="BE39" i="83"/>
  <c r="BE40" i="83"/>
  <c r="BE43" i="83"/>
  <c r="BE44" i="83"/>
  <c r="BE45" i="83"/>
  <c r="BE46" i="83"/>
  <c r="BE47" i="83"/>
  <c r="BE48" i="83"/>
  <c r="BE69" i="83"/>
  <c r="BE77" i="83"/>
  <c r="BE78" i="83"/>
  <c r="BE81" i="83"/>
  <c r="BE83" i="83"/>
  <c r="BE85" i="83"/>
  <c r="BE86" i="83"/>
  <c r="BE89" i="83"/>
  <c r="BE92" i="83"/>
  <c r="BE93" i="83"/>
  <c r="BE94" i="83"/>
  <c r="BE96" i="83"/>
  <c r="BE98" i="83"/>
  <c r="BE102" i="83"/>
  <c r="BE103" i="83"/>
  <c r="BE104" i="83"/>
  <c r="BE105" i="83"/>
  <c r="BE106" i="83"/>
  <c r="BE107" i="83"/>
  <c r="BE108" i="83"/>
  <c r="BE109" i="83"/>
  <c r="BE110" i="83"/>
  <c r="BE111" i="83"/>
  <c r="BE112" i="83"/>
  <c r="BE113" i="83"/>
  <c r="BE114" i="83"/>
  <c r="BE116" i="83"/>
  <c r="BE117" i="83"/>
  <c r="BE119" i="83"/>
  <c r="BE120" i="83"/>
  <c r="BE121" i="83"/>
  <c r="BE122" i="83"/>
  <c r="BE123" i="83"/>
  <c r="BE124" i="83"/>
  <c r="BE125" i="83"/>
  <c r="BE128" i="83"/>
  <c r="BE130" i="83"/>
  <c r="BE131" i="83"/>
  <c r="BE132" i="83"/>
  <c r="BE133" i="83"/>
  <c r="BE134" i="83"/>
  <c r="BE135" i="83"/>
  <c r="BE136" i="83"/>
  <c r="BE137" i="83"/>
  <c r="BE138" i="83"/>
  <c r="BE139" i="83"/>
  <c r="BE141" i="83"/>
  <c r="BE147" i="83"/>
  <c r="BE148" i="83"/>
  <c r="BE149" i="83"/>
  <c r="BE150" i="83"/>
  <c r="BE151" i="83"/>
  <c r="BE153" i="83"/>
  <c r="BE154" i="83"/>
  <c r="BE155" i="83"/>
  <c r="BE157" i="83"/>
  <c r="BE158" i="83"/>
  <c r="BE159" i="83"/>
  <c r="BE160" i="83"/>
  <c r="BE161" i="83"/>
  <c r="BE162" i="83"/>
  <c r="BE166" i="83"/>
  <c r="BE172" i="83"/>
  <c r="AO12" i="83"/>
  <c r="AO22" i="83"/>
  <c r="AO24" i="83"/>
  <c r="AO25" i="83"/>
  <c r="AO30" i="83"/>
  <c r="AO36" i="83"/>
  <c r="AO37" i="83"/>
  <c r="AO38" i="83"/>
  <c r="AO39" i="83"/>
  <c r="AO40" i="83"/>
  <c r="AO43" i="83"/>
  <c r="AO44" i="83"/>
  <c r="AO45" i="83"/>
  <c r="AO46" i="83"/>
  <c r="AO47" i="83"/>
  <c r="AO48" i="83"/>
  <c r="AO69" i="83"/>
  <c r="AO77" i="83"/>
  <c r="AO78" i="83"/>
  <c r="AO81" i="83"/>
  <c r="AO83" i="83"/>
  <c r="AO85" i="83"/>
  <c r="AO86" i="83"/>
  <c r="AO89" i="83"/>
  <c r="AO92" i="83"/>
  <c r="AO93" i="83"/>
  <c r="AO94" i="83"/>
  <c r="AO96" i="83"/>
  <c r="AO98" i="83"/>
  <c r="AO102" i="83"/>
  <c r="AO103" i="83"/>
  <c r="AO104" i="83"/>
  <c r="AO105" i="83"/>
  <c r="AO106" i="83"/>
  <c r="AO107" i="83"/>
  <c r="AO108" i="83"/>
  <c r="AO109" i="83"/>
  <c r="AO110" i="83"/>
  <c r="AO111" i="83"/>
  <c r="AO112" i="83"/>
  <c r="AO113" i="83"/>
  <c r="AO114" i="83"/>
  <c r="AO116" i="83"/>
  <c r="AO117" i="83"/>
  <c r="AO119" i="83"/>
  <c r="AO120" i="83"/>
  <c r="AO121" i="83"/>
  <c r="AO122" i="83"/>
  <c r="AO123" i="83"/>
  <c r="AO124" i="83"/>
  <c r="AO125" i="83"/>
  <c r="AO128" i="83"/>
  <c r="AO130" i="83"/>
  <c r="AO131" i="83"/>
  <c r="AO132" i="83"/>
  <c r="AO133" i="83"/>
  <c r="AO134" i="83"/>
  <c r="AO135" i="83"/>
  <c r="AO136" i="83"/>
  <c r="AO137" i="83"/>
  <c r="AO138" i="83"/>
  <c r="AO139" i="83"/>
  <c r="AO141" i="83"/>
  <c r="AO147" i="83"/>
  <c r="AO148" i="83"/>
  <c r="AO149" i="83"/>
  <c r="AO150" i="83"/>
  <c r="AO151" i="83"/>
  <c r="AO153" i="83"/>
  <c r="AO154" i="83"/>
  <c r="AO155" i="83"/>
  <c r="AO157" i="83"/>
  <c r="AO158" i="83"/>
  <c r="AO159" i="83"/>
  <c r="AO160" i="83"/>
  <c r="AO161" i="83"/>
  <c r="AO162" i="83"/>
  <c r="AO166" i="83"/>
  <c r="AO172" i="83"/>
  <c r="BV12" i="83"/>
  <c r="BV22" i="83"/>
  <c r="BV24" i="83"/>
  <c r="BV25" i="83"/>
  <c r="BV30" i="83"/>
  <c r="BV36" i="83"/>
  <c r="BV37" i="83"/>
  <c r="BV38" i="83"/>
  <c r="BV39" i="83"/>
  <c r="BV40" i="83"/>
  <c r="BV43" i="83"/>
  <c r="BV44" i="83"/>
  <c r="BV45" i="83"/>
  <c r="BV46" i="83"/>
  <c r="BV47" i="83"/>
  <c r="BV48" i="83"/>
  <c r="BV69" i="83"/>
  <c r="BV77" i="83"/>
  <c r="BV78" i="83"/>
  <c r="BV81" i="83"/>
  <c r="BV83" i="83"/>
  <c r="BV85" i="83"/>
  <c r="BV86" i="83"/>
  <c r="BV89" i="83"/>
  <c r="BV92" i="83"/>
  <c r="BV93" i="83"/>
  <c r="BV94" i="83"/>
  <c r="BV96" i="83"/>
  <c r="BV98" i="83"/>
  <c r="BV102" i="83"/>
  <c r="BV103" i="83"/>
  <c r="BV104" i="83"/>
  <c r="BV105" i="83"/>
  <c r="BV106" i="83"/>
  <c r="BV107" i="83"/>
  <c r="BV108" i="83"/>
  <c r="BV109" i="83"/>
  <c r="BV110" i="83"/>
  <c r="BV111" i="83"/>
  <c r="BV112" i="83"/>
  <c r="BV113" i="83"/>
  <c r="BV114" i="83"/>
  <c r="BV116" i="83"/>
  <c r="BV117" i="83"/>
  <c r="BV119" i="83"/>
  <c r="BV120" i="83"/>
  <c r="BV121" i="83"/>
  <c r="BV122" i="83"/>
  <c r="BV123" i="83"/>
  <c r="BV124" i="83"/>
  <c r="BV125" i="83"/>
  <c r="BV128" i="83"/>
  <c r="BV130" i="83"/>
  <c r="BV131" i="83"/>
  <c r="BV132" i="83"/>
  <c r="BV133" i="83"/>
  <c r="BV134" i="83"/>
  <c r="BV135" i="83"/>
  <c r="BV136" i="83"/>
  <c r="BV137" i="83"/>
  <c r="BV138" i="83"/>
  <c r="BV139" i="83"/>
  <c r="BV141" i="83"/>
  <c r="BV147" i="83"/>
  <c r="BV148" i="83"/>
  <c r="BV149" i="83"/>
  <c r="BV150" i="83"/>
  <c r="BV151" i="83"/>
  <c r="BV153" i="83"/>
  <c r="BV155" i="83"/>
  <c r="BV157" i="83"/>
  <c r="BV158" i="83"/>
  <c r="BV159" i="83"/>
  <c r="BV160" i="83"/>
  <c r="BV161" i="83"/>
  <c r="BV162" i="83"/>
  <c r="BV166" i="83"/>
  <c r="BV172" i="83"/>
  <c r="BF12" i="83"/>
  <c r="BF22" i="83"/>
  <c r="BF24" i="83"/>
  <c r="BF25" i="83"/>
  <c r="BF30" i="83"/>
  <c r="BF36" i="83"/>
  <c r="BF37" i="83"/>
  <c r="BF38" i="83"/>
  <c r="BF39" i="83"/>
  <c r="BF40" i="83"/>
  <c r="BF43" i="83"/>
  <c r="BF44" i="83"/>
  <c r="BF45" i="83"/>
  <c r="BF46" i="83"/>
  <c r="BF47" i="83"/>
  <c r="BF48" i="83"/>
  <c r="BF69" i="83"/>
  <c r="BF77" i="83"/>
  <c r="BF78" i="83"/>
  <c r="BF81" i="83"/>
  <c r="BF83" i="83"/>
  <c r="BF85" i="83"/>
  <c r="BF86" i="83"/>
  <c r="BF89" i="83"/>
  <c r="BF92" i="83"/>
  <c r="BF93" i="83"/>
  <c r="BF94" i="83"/>
  <c r="BF96" i="83"/>
  <c r="BF98" i="83"/>
  <c r="BF102" i="83"/>
  <c r="BF103" i="83"/>
  <c r="BF104" i="83"/>
  <c r="BF105" i="83"/>
  <c r="BF106" i="83"/>
  <c r="BF107" i="83"/>
  <c r="BF108" i="83"/>
  <c r="BF109" i="83"/>
  <c r="BF110" i="83"/>
  <c r="BF111" i="83"/>
  <c r="BF112" i="83"/>
  <c r="BF113" i="83"/>
  <c r="BF114" i="83"/>
  <c r="BF116" i="83"/>
  <c r="BF117" i="83"/>
  <c r="BF119" i="83"/>
  <c r="BF120" i="83"/>
  <c r="BF121" i="83"/>
  <c r="BF122" i="83"/>
  <c r="BF123" i="83"/>
  <c r="BF124" i="83"/>
  <c r="BF125" i="83"/>
  <c r="BF128" i="83"/>
  <c r="BF130" i="83"/>
  <c r="BF131" i="83"/>
  <c r="BF132" i="83"/>
  <c r="BF133" i="83"/>
  <c r="BF134" i="83"/>
  <c r="BF135" i="83"/>
  <c r="BF136" i="83"/>
  <c r="BF137" i="83"/>
  <c r="BF138" i="83"/>
  <c r="BF139" i="83"/>
  <c r="BF141" i="83"/>
  <c r="BF147" i="83"/>
  <c r="BF148" i="83"/>
  <c r="BF149" i="83"/>
  <c r="BF150" i="83"/>
  <c r="BF151" i="83"/>
  <c r="BF153" i="83"/>
  <c r="BF154" i="83"/>
  <c r="BF155" i="83"/>
  <c r="BF157" i="83"/>
  <c r="BF158" i="83"/>
  <c r="BF159" i="83"/>
  <c r="BF160" i="83"/>
  <c r="BF161" i="83"/>
  <c r="BF162" i="83"/>
  <c r="BF166" i="83"/>
  <c r="BF172" i="83"/>
  <c r="AP12" i="83"/>
  <c r="AP22" i="83"/>
  <c r="AP24" i="83"/>
  <c r="AP25" i="83"/>
  <c r="AP30" i="83"/>
  <c r="AP36" i="83"/>
  <c r="AP37" i="83"/>
  <c r="AP38" i="83"/>
  <c r="AP39" i="83"/>
  <c r="AP40" i="83"/>
  <c r="AP43" i="83"/>
  <c r="AP44" i="83"/>
  <c r="AP45" i="83"/>
  <c r="AP46" i="83"/>
  <c r="AP47" i="83"/>
  <c r="AP48" i="83"/>
  <c r="AP69" i="83"/>
  <c r="AP77" i="83"/>
  <c r="AP78" i="83"/>
  <c r="AP81" i="83"/>
  <c r="AP83" i="83"/>
  <c r="AP85" i="83"/>
  <c r="AP86" i="83"/>
  <c r="AP89" i="83"/>
  <c r="AP92" i="83"/>
  <c r="AP93" i="83"/>
  <c r="AP94" i="83"/>
  <c r="AP96" i="83"/>
  <c r="AP98" i="83"/>
  <c r="AP102" i="83"/>
  <c r="AP103" i="83"/>
  <c r="AP104" i="83"/>
  <c r="AP105" i="83"/>
  <c r="AP106" i="83"/>
  <c r="AP107" i="83"/>
  <c r="AP108" i="83"/>
  <c r="AP109" i="83"/>
  <c r="AP110" i="83"/>
  <c r="AP111" i="83"/>
  <c r="AP112" i="83"/>
  <c r="AP113" i="83"/>
  <c r="AP114" i="83"/>
  <c r="AP116" i="83"/>
  <c r="AP117" i="83"/>
  <c r="AP119" i="83"/>
  <c r="AP120" i="83"/>
  <c r="AP121" i="83"/>
  <c r="AP122" i="83"/>
  <c r="AP123" i="83"/>
  <c r="AP124" i="83"/>
  <c r="AP125" i="83"/>
  <c r="AP128" i="83"/>
  <c r="AP130" i="83"/>
  <c r="AP131" i="83"/>
  <c r="AP132" i="83"/>
  <c r="AP133" i="83"/>
  <c r="AP134" i="83"/>
  <c r="AP135" i="83"/>
  <c r="AP136" i="83"/>
  <c r="AP137" i="83"/>
  <c r="AP138" i="83"/>
  <c r="AP139" i="83"/>
  <c r="AP141" i="83"/>
  <c r="AP147" i="83"/>
  <c r="AP148" i="83"/>
  <c r="AP149" i="83"/>
  <c r="AP150" i="83"/>
  <c r="AP151" i="83"/>
  <c r="AP153" i="83"/>
  <c r="AP154" i="83"/>
  <c r="AP155" i="83"/>
  <c r="AP157" i="83"/>
  <c r="AP158" i="83"/>
  <c r="AP159" i="83"/>
  <c r="AP160" i="83"/>
  <c r="AP161" i="83"/>
  <c r="AP162" i="83"/>
  <c r="AP166" i="83"/>
  <c r="AP172" i="83"/>
  <c r="BW12" i="83"/>
  <c r="BW22" i="83"/>
  <c r="BW24" i="83"/>
  <c r="BW25" i="83"/>
  <c r="BW30" i="83"/>
  <c r="BW36" i="83"/>
  <c r="BW37" i="83"/>
  <c r="BW38" i="83"/>
  <c r="BW39" i="83"/>
  <c r="BW40" i="83"/>
  <c r="BW43" i="83"/>
  <c r="BW44" i="83"/>
  <c r="BW45" i="83"/>
  <c r="BW46" i="83"/>
  <c r="BW47" i="83"/>
  <c r="BW48" i="83"/>
  <c r="BW69" i="83"/>
  <c r="BW77" i="83"/>
  <c r="BW78" i="83"/>
  <c r="BW81" i="83"/>
  <c r="BW83" i="83"/>
  <c r="BW85" i="83"/>
  <c r="BW86" i="83"/>
  <c r="BW89" i="83"/>
  <c r="BW92" i="83"/>
  <c r="BW93" i="83"/>
  <c r="BW94" i="83"/>
  <c r="BW96" i="83"/>
  <c r="BW98" i="83"/>
  <c r="BW102" i="83"/>
  <c r="BW103" i="83"/>
  <c r="BW104" i="83"/>
  <c r="BW105" i="83"/>
  <c r="BW106" i="83"/>
  <c r="BW107" i="83"/>
  <c r="BW108" i="83"/>
  <c r="BW109" i="83"/>
  <c r="BW110" i="83"/>
  <c r="BW111" i="83"/>
  <c r="BW112" i="83"/>
  <c r="BW113" i="83"/>
  <c r="BW114" i="83"/>
  <c r="BW116" i="83"/>
  <c r="BW117" i="83"/>
  <c r="BW119" i="83"/>
  <c r="BW120" i="83"/>
  <c r="BW121" i="83"/>
  <c r="BW122" i="83"/>
  <c r="BW123" i="83"/>
  <c r="BW124" i="83"/>
  <c r="BW125" i="83"/>
  <c r="BW128" i="83"/>
  <c r="BW130" i="83"/>
  <c r="BW131" i="83"/>
  <c r="BW132" i="83"/>
  <c r="BW133" i="83"/>
  <c r="BW134" i="83"/>
  <c r="BW135" i="83"/>
  <c r="BW136" i="83"/>
  <c r="BW137" i="83"/>
  <c r="BW138" i="83"/>
  <c r="BW139" i="83"/>
  <c r="BW141" i="83"/>
  <c r="BW147" i="83"/>
  <c r="BW148" i="83"/>
  <c r="BW149" i="83"/>
  <c r="BW150" i="83"/>
  <c r="BW151" i="83"/>
  <c r="BW153" i="83"/>
  <c r="BW155" i="83"/>
  <c r="BW157" i="83"/>
  <c r="BW158" i="83"/>
  <c r="BW159" i="83"/>
  <c r="BW160" i="83"/>
  <c r="BW161" i="83"/>
  <c r="BW162" i="83"/>
  <c r="BW166" i="83"/>
  <c r="BW172" i="83"/>
  <c r="BG12" i="83"/>
  <c r="BG22" i="83"/>
  <c r="BG24" i="83"/>
  <c r="BG25" i="83"/>
  <c r="BG30" i="83"/>
  <c r="BG36" i="83"/>
  <c r="BG37" i="83"/>
  <c r="BG38" i="83"/>
  <c r="BG39" i="83"/>
  <c r="BG40" i="83"/>
  <c r="BG43" i="83"/>
  <c r="BG44" i="83"/>
  <c r="BG45" i="83"/>
  <c r="BG46" i="83"/>
  <c r="BG47" i="83"/>
  <c r="BG48" i="83"/>
  <c r="BG69" i="83"/>
  <c r="BG77" i="83"/>
  <c r="BG78" i="83"/>
  <c r="BG81" i="83"/>
  <c r="BG83" i="83"/>
  <c r="BG85" i="83"/>
  <c r="BG86" i="83"/>
  <c r="BG89" i="83"/>
  <c r="BG92" i="83"/>
  <c r="BG93" i="83"/>
  <c r="BG94" i="83"/>
  <c r="BG96" i="83"/>
  <c r="BG98" i="83"/>
  <c r="BG102" i="83"/>
  <c r="BG103" i="83"/>
  <c r="BG104" i="83"/>
  <c r="BG105" i="83"/>
  <c r="BG106" i="83"/>
  <c r="BG107" i="83"/>
  <c r="BG108" i="83"/>
  <c r="BG109" i="83"/>
  <c r="BG110" i="83"/>
  <c r="BG111" i="83"/>
  <c r="BG112" i="83"/>
  <c r="BG113" i="83"/>
  <c r="BG114" i="83"/>
  <c r="BG116" i="83"/>
  <c r="BG117" i="83"/>
  <c r="BG119" i="83"/>
  <c r="BG120" i="83"/>
  <c r="BG121" i="83"/>
  <c r="BG122" i="83"/>
  <c r="BG123" i="83"/>
  <c r="BG124" i="83"/>
  <c r="BG125" i="83"/>
  <c r="BG128" i="83"/>
  <c r="BG130" i="83"/>
  <c r="BG131" i="83"/>
  <c r="BG132" i="83"/>
  <c r="BG133" i="83"/>
  <c r="BG134" i="83"/>
  <c r="BG135" i="83"/>
  <c r="BG136" i="83"/>
  <c r="BG137" i="83"/>
  <c r="BG138" i="83"/>
  <c r="BG139" i="83"/>
  <c r="BG141" i="83"/>
  <c r="BG147" i="83"/>
  <c r="BG148" i="83"/>
  <c r="BG149" i="83"/>
  <c r="BG150" i="83"/>
  <c r="BG151" i="83"/>
  <c r="BG153" i="83"/>
  <c r="BG154" i="83"/>
  <c r="BG155" i="83"/>
  <c r="BG157" i="83"/>
  <c r="BG158" i="83"/>
  <c r="BG159" i="83"/>
  <c r="BG160" i="83"/>
  <c r="BG161" i="83"/>
  <c r="BG162" i="83"/>
  <c r="BG166" i="83"/>
  <c r="BG172" i="83"/>
  <c r="AQ12" i="83"/>
  <c r="AQ22" i="83"/>
  <c r="AQ24" i="83"/>
  <c r="AQ25" i="83"/>
  <c r="AQ30" i="83"/>
  <c r="AQ36" i="83"/>
  <c r="AQ37" i="83"/>
  <c r="AQ38" i="83"/>
  <c r="AQ39" i="83"/>
  <c r="AQ40" i="83"/>
  <c r="AQ43" i="83"/>
  <c r="AQ44" i="83"/>
  <c r="AQ45" i="83"/>
  <c r="AQ46" i="83"/>
  <c r="AQ47" i="83"/>
  <c r="AQ48" i="83"/>
  <c r="AQ69" i="83"/>
  <c r="AQ77" i="83"/>
  <c r="AQ78" i="83"/>
  <c r="AQ81" i="83"/>
  <c r="AQ83" i="83"/>
  <c r="AQ85" i="83"/>
  <c r="AQ86" i="83"/>
  <c r="AQ89" i="83"/>
  <c r="AQ92" i="83"/>
  <c r="AQ93" i="83"/>
  <c r="AQ94" i="83"/>
  <c r="AQ96" i="83"/>
  <c r="AQ98" i="83"/>
  <c r="AQ102" i="83"/>
  <c r="AQ103" i="83"/>
  <c r="AQ104" i="83"/>
  <c r="AQ105" i="83"/>
  <c r="AQ106" i="83"/>
  <c r="AQ107" i="83"/>
  <c r="AQ108" i="83"/>
  <c r="AQ109" i="83"/>
  <c r="AQ110" i="83"/>
  <c r="AQ111" i="83"/>
  <c r="AQ112" i="83"/>
  <c r="AQ113" i="83"/>
  <c r="AQ114" i="83"/>
  <c r="AQ116" i="83"/>
  <c r="AQ117" i="83"/>
  <c r="AQ119" i="83"/>
  <c r="AQ120" i="83"/>
  <c r="AQ121" i="83"/>
  <c r="AQ122" i="83"/>
  <c r="AQ123" i="83"/>
  <c r="AQ124" i="83"/>
  <c r="AQ125" i="83"/>
  <c r="AQ128" i="83"/>
  <c r="AQ130" i="83"/>
  <c r="AQ131" i="83"/>
  <c r="AQ132" i="83"/>
  <c r="AQ133" i="83"/>
  <c r="AQ134" i="83"/>
  <c r="AQ135" i="83"/>
  <c r="AQ136" i="83"/>
  <c r="AQ137" i="83"/>
  <c r="AQ138" i="83"/>
  <c r="AQ139" i="83"/>
  <c r="AQ141" i="83"/>
  <c r="AQ147" i="83"/>
  <c r="AQ148" i="83"/>
  <c r="AQ149" i="83"/>
  <c r="AQ150" i="83"/>
  <c r="AQ151" i="83"/>
  <c r="AQ153" i="83"/>
  <c r="AQ154" i="83"/>
  <c r="AQ155" i="83"/>
  <c r="AQ157" i="83"/>
  <c r="AQ158" i="83"/>
  <c r="AQ159" i="83"/>
  <c r="AQ160" i="83"/>
  <c r="AQ161" i="83"/>
  <c r="AQ162" i="83"/>
  <c r="AQ166" i="83"/>
  <c r="AQ172" i="83"/>
  <c r="BX12" i="83"/>
  <c r="BX22" i="83"/>
  <c r="BX24" i="83"/>
  <c r="BX25" i="83"/>
  <c r="BX30" i="83"/>
  <c r="BX36" i="83"/>
  <c r="BX37" i="83"/>
  <c r="BX38" i="83"/>
  <c r="BX39" i="83"/>
  <c r="BX40" i="83"/>
  <c r="BX43" i="83"/>
  <c r="BX44" i="83"/>
  <c r="BX45" i="83"/>
  <c r="BX46" i="83"/>
  <c r="BX47" i="83"/>
  <c r="BX48" i="83"/>
  <c r="BX69" i="83"/>
  <c r="BX77" i="83"/>
  <c r="BX78" i="83"/>
  <c r="BX81" i="83"/>
  <c r="BX83" i="83"/>
  <c r="BX85" i="83"/>
  <c r="BX86" i="83"/>
  <c r="BX89" i="83"/>
  <c r="BX92" i="83"/>
  <c r="BX93" i="83"/>
  <c r="BX94" i="83"/>
  <c r="BX96" i="83"/>
  <c r="BX98" i="83"/>
  <c r="BX102" i="83"/>
  <c r="BX103" i="83"/>
  <c r="BX104" i="83"/>
  <c r="BX105" i="83"/>
  <c r="BX106" i="83"/>
  <c r="BX107" i="83"/>
  <c r="BX108" i="83"/>
  <c r="BX109" i="83"/>
  <c r="BX110" i="83"/>
  <c r="BX111" i="83"/>
  <c r="BX112" i="83"/>
  <c r="BX113" i="83"/>
  <c r="BX114" i="83"/>
  <c r="BX116" i="83"/>
  <c r="BX117" i="83"/>
  <c r="BX119" i="83"/>
  <c r="BX120" i="83"/>
  <c r="BX121" i="83"/>
  <c r="BX122" i="83"/>
  <c r="BX123" i="83"/>
  <c r="BX124" i="83"/>
  <c r="BX125" i="83"/>
  <c r="BX128" i="83"/>
  <c r="BX130" i="83"/>
  <c r="BX131" i="83"/>
  <c r="BX132" i="83"/>
  <c r="BX133" i="83"/>
  <c r="BX134" i="83"/>
  <c r="BX135" i="83"/>
  <c r="BX136" i="83"/>
  <c r="BX137" i="83"/>
  <c r="BX138" i="83"/>
  <c r="BX139" i="83"/>
  <c r="BX141" i="83"/>
  <c r="BX147" i="83"/>
  <c r="BX148" i="83"/>
  <c r="BX149" i="83"/>
  <c r="BX150" i="83"/>
  <c r="BX151" i="83"/>
  <c r="BX153" i="83"/>
  <c r="BX155" i="83"/>
  <c r="BX157" i="83"/>
  <c r="BX158" i="83"/>
  <c r="BX159" i="83"/>
  <c r="BX160" i="83"/>
  <c r="BX161" i="83"/>
  <c r="BX162" i="83"/>
  <c r="BX166" i="83"/>
  <c r="BX172" i="83"/>
  <c r="BH12" i="83"/>
  <c r="BH22" i="83"/>
  <c r="BH24" i="83"/>
  <c r="BH25" i="83"/>
  <c r="BH30" i="83"/>
  <c r="BH36" i="83"/>
  <c r="BH37" i="83"/>
  <c r="BH38" i="83"/>
  <c r="BH39" i="83"/>
  <c r="BH40" i="83"/>
  <c r="BH43" i="83"/>
  <c r="BH44" i="83"/>
  <c r="BH45" i="83"/>
  <c r="BH46" i="83"/>
  <c r="BH47" i="83"/>
  <c r="BH48" i="83"/>
  <c r="BH69" i="83"/>
  <c r="BH77" i="83"/>
  <c r="BH78" i="83"/>
  <c r="BH81" i="83"/>
  <c r="BH83" i="83"/>
  <c r="BH85" i="83"/>
  <c r="BH86" i="83"/>
  <c r="BH89" i="83"/>
  <c r="BH92" i="83"/>
  <c r="BH93" i="83"/>
  <c r="BH94" i="83"/>
  <c r="BH96" i="83"/>
  <c r="BH98" i="83"/>
  <c r="BH102" i="83"/>
  <c r="BH103" i="83"/>
  <c r="BH104" i="83"/>
  <c r="BH105" i="83"/>
  <c r="BH106" i="83"/>
  <c r="BH107" i="83"/>
  <c r="BH108" i="83"/>
  <c r="BH109" i="83"/>
  <c r="BH110" i="83"/>
  <c r="BH111" i="83"/>
  <c r="BH112" i="83"/>
  <c r="BH113" i="83"/>
  <c r="BH114" i="83"/>
  <c r="BH116" i="83"/>
  <c r="BH117" i="83"/>
  <c r="BH119" i="83"/>
  <c r="BH120" i="83"/>
  <c r="BH121" i="83"/>
  <c r="BH122" i="83"/>
  <c r="BH123" i="83"/>
  <c r="BH124" i="83"/>
  <c r="BH125" i="83"/>
  <c r="BH128" i="83"/>
  <c r="BH130" i="83"/>
  <c r="BH131" i="83"/>
  <c r="BH132" i="83"/>
  <c r="BH133" i="83"/>
  <c r="BH134" i="83"/>
  <c r="BH135" i="83"/>
  <c r="BH136" i="83"/>
  <c r="BH137" i="83"/>
  <c r="BH138" i="83"/>
  <c r="BH139" i="83"/>
  <c r="BH141" i="83"/>
  <c r="BH147" i="83"/>
  <c r="BH148" i="83"/>
  <c r="BH149" i="83"/>
  <c r="BH150" i="83"/>
  <c r="BH151" i="83"/>
  <c r="BH153" i="83"/>
  <c r="BH154" i="83"/>
  <c r="BH155" i="83"/>
  <c r="BH157" i="83"/>
  <c r="BH158" i="83"/>
  <c r="BH159" i="83"/>
  <c r="BH160" i="83"/>
  <c r="BH161" i="83"/>
  <c r="BH162" i="83"/>
  <c r="BH166" i="83"/>
  <c r="BH172" i="83"/>
  <c r="AR12" i="83"/>
  <c r="AR22" i="83"/>
  <c r="AR24" i="83"/>
  <c r="AR25" i="83"/>
  <c r="AR30" i="83"/>
  <c r="AR36" i="83"/>
  <c r="AR37" i="83"/>
  <c r="AR38" i="83"/>
  <c r="AR39" i="83"/>
  <c r="AR40" i="83"/>
  <c r="AR43" i="83"/>
  <c r="AR44" i="83"/>
  <c r="AR45" i="83"/>
  <c r="AR46" i="83"/>
  <c r="AR47" i="83"/>
  <c r="AR48" i="83"/>
  <c r="AR69" i="83"/>
  <c r="AR77" i="83"/>
  <c r="AR78" i="83"/>
  <c r="AR81" i="83"/>
  <c r="AR83" i="83"/>
  <c r="AR85" i="83"/>
  <c r="AR86" i="83"/>
  <c r="AR89" i="83"/>
  <c r="AR92" i="83"/>
  <c r="AR93" i="83"/>
  <c r="AR94" i="83"/>
  <c r="AR96" i="83"/>
  <c r="AR98" i="83"/>
  <c r="AR102" i="83"/>
  <c r="AR103" i="83"/>
  <c r="AR104" i="83"/>
  <c r="AR105" i="83"/>
  <c r="AR106" i="83"/>
  <c r="AR107" i="83"/>
  <c r="AR108" i="83"/>
  <c r="AR109" i="83"/>
  <c r="AR110" i="83"/>
  <c r="AR111" i="83"/>
  <c r="AR112" i="83"/>
  <c r="AR113" i="83"/>
  <c r="AR114" i="83"/>
  <c r="AR116" i="83"/>
  <c r="AR117" i="83"/>
  <c r="AR119" i="83"/>
  <c r="AR120" i="83"/>
  <c r="AR121" i="83"/>
  <c r="AR122" i="83"/>
  <c r="AR123" i="83"/>
  <c r="AR124" i="83"/>
  <c r="AR125" i="83"/>
  <c r="AR128" i="83"/>
  <c r="AR130" i="83"/>
  <c r="AR131" i="83"/>
  <c r="AR132" i="83"/>
  <c r="AR133" i="83"/>
  <c r="AR134" i="83"/>
  <c r="AR135" i="83"/>
  <c r="AR136" i="83"/>
  <c r="AR137" i="83"/>
  <c r="AR138" i="83"/>
  <c r="AR139" i="83"/>
  <c r="AR141" i="83"/>
  <c r="AR147" i="83"/>
  <c r="AR148" i="83"/>
  <c r="AR149" i="83"/>
  <c r="AR150" i="83"/>
  <c r="AR151" i="83"/>
  <c r="AR153" i="83"/>
  <c r="AR154" i="83"/>
  <c r="AR155" i="83"/>
  <c r="AR157" i="83"/>
  <c r="AR158" i="83"/>
  <c r="AR159" i="83"/>
  <c r="AR160" i="83"/>
  <c r="AR161" i="83"/>
  <c r="AR162" i="83"/>
  <c r="AR166" i="83"/>
  <c r="AR172" i="83"/>
  <c r="BY12" i="83"/>
  <c r="BY22" i="83"/>
  <c r="BY24" i="83"/>
  <c r="BY25" i="83"/>
  <c r="BY30" i="83"/>
  <c r="BY36" i="83"/>
  <c r="BY37" i="83"/>
  <c r="BY38" i="83"/>
  <c r="BY39" i="83"/>
  <c r="BY40" i="83"/>
  <c r="BY43" i="83"/>
  <c r="BY44" i="83"/>
  <c r="BY45" i="83"/>
  <c r="BY46" i="83"/>
  <c r="BY47" i="83"/>
  <c r="BY48" i="83"/>
  <c r="BY69" i="83"/>
  <c r="BY77" i="83"/>
  <c r="BY78" i="83"/>
  <c r="BY81" i="83"/>
  <c r="BY83" i="83"/>
  <c r="BY85" i="83"/>
  <c r="BY86" i="83"/>
  <c r="BY89" i="83"/>
  <c r="BY92" i="83"/>
  <c r="BY93" i="83"/>
  <c r="BY94" i="83"/>
  <c r="BY98" i="83"/>
  <c r="BY102" i="83"/>
  <c r="BY103" i="83"/>
  <c r="BY104" i="83"/>
  <c r="BY105" i="83"/>
  <c r="BY106" i="83"/>
  <c r="BY107" i="83"/>
  <c r="BY108" i="83"/>
  <c r="BY109" i="83"/>
  <c r="BY110" i="83"/>
  <c r="BY111" i="83"/>
  <c r="BY112" i="83"/>
  <c r="BY113" i="83"/>
  <c r="BY114" i="83"/>
  <c r="BY116" i="83"/>
  <c r="BY117" i="83"/>
  <c r="BY119" i="83"/>
  <c r="BY120" i="83"/>
  <c r="BY121" i="83"/>
  <c r="BY122" i="83"/>
  <c r="BY123" i="83"/>
  <c r="BY124" i="83"/>
  <c r="BY125" i="83"/>
  <c r="BY128" i="83"/>
  <c r="BY130" i="83"/>
  <c r="BY131" i="83"/>
  <c r="BY132" i="83"/>
  <c r="BY133" i="83"/>
  <c r="BY134" i="83"/>
  <c r="BY135" i="83"/>
  <c r="BY136" i="83"/>
  <c r="BY137" i="83"/>
  <c r="BY138" i="83"/>
  <c r="BY139" i="83"/>
  <c r="BY141" i="83"/>
  <c r="BY147" i="83"/>
  <c r="BY148" i="83"/>
  <c r="BY149" i="83"/>
  <c r="BY150" i="83"/>
  <c r="BY151" i="83"/>
  <c r="BY153" i="83"/>
  <c r="BY155" i="83"/>
  <c r="BY157" i="83"/>
  <c r="BY158" i="83"/>
  <c r="BY159" i="83"/>
  <c r="BY160" i="83"/>
  <c r="BY161" i="83"/>
  <c r="BY162" i="83"/>
  <c r="BY166" i="83"/>
  <c r="BY172" i="83"/>
  <c r="BI12" i="83"/>
  <c r="BI83" i="83"/>
  <c r="BI96" i="83"/>
  <c r="BI141" i="83"/>
  <c r="BI166" i="83"/>
  <c r="BI172" i="83"/>
  <c r="AS12" i="83"/>
  <c r="AS22" i="83"/>
  <c r="AS24" i="83"/>
  <c r="AS25" i="83"/>
  <c r="AS30" i="83"/>
  <c r="AS36" i="83"/>
  <c r="AS37" i="83"/>
  <c r="AS38" i="83"/>
  <c r="AS39" i="83"/>
  <c r="AS40" i="83"/>
  <c r="AS43" i="83"/>
  <c r="AS44" i="83"/>
  <c r="AS45" i="83"/>
  <c r="AS46" i="83"/>
  <c r="AS47" i="83"/>
  <c r="AS48" i="83"/>
  <c r="AS69" i="83"/>
  <c r="AS77" i="83"/>
  <c r="AS78" i="83"/>
  <c r="AS81" i="83"/>
  <c r="AS83" i="83"/>
  <c r="AS85" i="83"/>
  <c r="AS86" i="83"/>
  <c r="AS89" i="83"/>
  <c r="AS92" i="83"/>
  <c r="AS93" i="83"/>
  <c r="AS94" i="83"/>
  <c r="AS96" i="83"/>
  <c r="AS98" i="83"/>
  <c r="AS102" i="83"/>
  <c r="AS103" i="83"/>
  <c r="AS104" i="83"/>
  <c r="AS105" i="83"/>
  <c r="AS106" i="83"/>
  <c r="AS107" i="83"/>
  <c r="AS108" i="83"/>
  <c r="AS109" i="83"/>
  <c r="AS110" i="83"/>
  <c r="AS111" i="83"/>
  <c r="AS112" i="83"/>
  <c r="AS113" i="83"/>
  <c r="AS114" i="83"/>
  <c r="AS116" i="83"/>
  <c r="AS117" i="83"/>
  <c r="AS119" i="83"/>
  <c r="AS120" i="83"/>
  <c r="AS121" i="83"/>
  <c r="AS122" i="83"/>
  <c r="AS123" i="83"/>
  <c r="AS124" i="83"/>
  <c r="AS125" i="83"/>
  <c r="AS128" i="83"/>
  <c r="AS130" i="83"/>
  <c r="AS131" i="83"/>
  <c r="AS132" i="83"/>
  <c r="AS133" i="83"/>
  <c r="AS134" i="83"/>
  <c r="AS135" i="83"/>
  <c r="AS136" i="83"/>
  <c r="AS137" i="83"/>
  <c r="AS138" i="83"/>
  <c r="AS139" i="83"/>
  <c r="AS141" i="83"/>
  <c r="AS147" i="83"/>
  <c r="AS148" i="83"/>
  <c r="AS149" i="83"/>
  <c r="AS150" i="83"/>
  <c r="AS151" i="83"/>
  <c r="AS153" i="83"/>
  <c r="AS154" i="83"/>
  <c r="AS155" i="83"/>
  <c r="AS157" i="83"/>
  <c r="AS158" i="83"/>
  <c r="AS159" i="83"/>
  <c r="AS160" i="83"/>
  <c r="AS161" i="83"/>
  <c r="AS162" i="83"/>
  <c r="AS166" i="83"/>
  <c r="AS172" i="83"/>
  <c r="J13" i="27"/>
  <c r="B10" i="86" s="1"/>
  <c r="O10" i="86" s="1"/>
  <c r="C11" i="49" s="1"/>
  <c r="J26" i="27"/>
  <c r="F27" i="27"/>
  <c r="H27" i="27"/>
  <c r="I27" i="27"/>
  <c r="J42" i="27"/>
  <c r="D28" i="85" s="1"/>
  <c r="F95" i="86" s="1"/>
  <c r="F396" i="86" s="1"/>
  <c r="J14" i="28"/>
  <c r="D148" i="86" s="1"/>
  <c r="J16" i="28"/>
  <c r="D160" i="85" s="1"/>
  <c r="F150" i="86" s="1"/>
  <c r="J17" i="28"/>
  <c r="J56" i="28"/>
  <c r="D376" i="86" s="1"/>
  <c r="M376" i="86" s="1"/>
  <c r="G35" i="50" s="1"/>
  <c r="J57" i="28"/>
  <c r="B377" i="86" s="1"/>
  <c r="K377" i="86" s="1"/>
  <c r="G36" i="50" s="1"/>
  <c r="J66" i="28"/>
  <c r="C7" i="128" s="1"/>
  <c r="C11" i="128" s="1"/>
  <c r="J67" i="28"/>
  <c r="D12" i="55"/>
  <c r="F12" i="55"/>
  <c r="C19" i="52" s="1"/>
  <c r="G12" i="55"/>
  <c r="C63" i="52" s="1"/>
  <c r="C41" i="79"/>
  <c r="AU12" i="83"/>
  <c r="AU22" i="83"/>
  <c r="AU24" i="83"/>
  <c r="AU25" i="83"/>
  <c r="AU30" i="83"/>
  <c r="AU36" i="83"/>
  <c r="AU37" i="83"/>
  <c r="AU38" i="83"/>
  <c r="AU39" i="83"/>
  <c r="AU40" i="83"/>
  <c r="AU43" i="83"/>
  <c r="AU44" i="83"/>
  <c r="AU45" i="83"/>
  <c r="AU46" i="83"/>
  <c r="AU47" i="83"/>
  <c r="AU48" i="83"/>
  <c r="AU69" i="83"/>
  <c r="AU77" i="83"/>
  <c r="AU78" i="83"/>
  <c r="AU81" i="83"/>
  <c r="AU83" i="83"/>
  <c r="AU85" i="83"/>
  <c r="AU86" i="83"/>
  <c r="AU89" i="83"/>
  <c r="AU92" i="83"/>
  <c r="AU93" i="83"/>
  <c r="AU94" i="83"/>
  <c r="AU96" i="83"/>
  <c r="AU98" i="83"/>
  <c r="AU102" i="83"/>
  <c r="AU103" i="83"/>
  <c r="AU104" i="83"/>
  <c r="AU105" i="83"/>
  <c r="AU106" i="83"/>
  <c r="AU107" i="83"/>
  <c r="AU108" i="83"/>
  <c r="AU109" i="83"/>
  <c r="AU110" i="83"/>
  <c r="AU111" i="83"/>
  <c r="AU112" i="83"/>
  <c r="AU113" i="83"/>
  <c r="AU114" i="83"/>
  <c r="AU116" i="83"/>
  <c r="AU117" i="83"/>
  <c r="AU119" i="83"/>
  <c r="AU120" i="83"/>
  <c r="AU121" i="83"/>
  <c r="AU122" i="83"/>
  <c r="AU123" i="83"/>
  <c r="AU124" i="83"/>
  <c r="AU125" i="83"/>
  <c r="AU128" i="83"/>
  <c r="AU130" i="83"/>
  <c r="AU131" i="83"/>
  <c r="AU132" i="83"/>
  <c r="AU133" i="83"/>
  <c r="AU134" i="83"/>
  <c r="AU135" i="83"/>
  <c r="AU136" i="83"/>
  <c r="AU137" i="83"/>
  <c r="AU138" i="83"/>
  <c r="AU139" i="83"/>
  <c r="AU141" i="83"/>
  <c r="AU147" i="83"/>
  <c r="AU148" i="83"/>
  <c r="AU149" i="83"/>
  <c r="AU150" i="83"/>
  <c r="AU151" i="83"/>
  <c r="AU153" i="83"/>
  <c r="AU154" i="83"/>
  <c r="AU155" i="83"/>
  <c r="AU157" i="83"/>
  <c r="AU158" i="83"/>
  <c r="AU159" i="83"/>
  <c r="AU160" i="83"/>
  <c r="AU161" i="83"/>
  <c r="AU162" i="83"/>
  <c r="AU166" i="83"/>
  <c r="AU172" i="83"/>
  <c r="AV12" i="83"/>
  <c r="AV24" i="83"/>
  <c r="AV25" i="83"/>
  <c r="AV30" i="83"/>
  <c r="AV36" i="83"/>
  <c r="AV37" i="83"/>
  <c r="AV38" i="83"/>
  <c r="AV39" i="83"/>
  <c r="AV40" i="83"/>
  <c r="AV43" i="83"/>
  <c r="AV44" i="83"/>
  <c r="AV45" i="83"/>
  <c r="AV46" i="83"/>
  <c r="AV47" i="83"/>
  <c r="AV48" i="83"/>
  <c r="AV69" i="83"/>
  <c r="AV77" i="83"/>
  <c r="AV78" i="83"/>
  <c r="AV81" i="83"/>
  <c r="AV83" i="83"/>
  <c r="AV85" i="83"/>
  <c r="AV86" i="83"/>
  <c r="AV92" i="83"/>
  <c r="AV93" i="83"/>
  <c r="AV94" i="83"/>
  <c r="AV96" i="83"/>
  <c r="AV98" i="83"/>
  <c r="AV102" i="83"/>
  <c r="AV103" i="83"/>
  <c r="AV104" i="83"/>
  <c r="AV105" i="83"/>
  <c r="AV106" i="83"/>
  <c r="AV107" i="83"/>
  <c r="AV108" i="83"/>
  <c r="AV109" i="83"/>
  <c r="AV110" i="83"/>
  <c r="AV111" i="83"/>
  <c r="AV112" i="83"/>
  <c r="AV113" i="83"/>
  <c r="AV114" i="83"/>
  <c r="AV116" i="83"/>
  <c r="AV117" i="83"/>
  <c r="AV119" i="83"/>
  <c r="AV120" i="83"/>
  <c r="AV121" i="83"/>
  <c r="AV122" i="83"/>
  <c r="AV123" i="83"/>
  <c r="AV124" i="83"/>
  <c r="AV125" i="83"/>
  <c r="AV128" i="83"/>
  <c r="AV130" i="83"/>
  <c r="AV131" i="83"/>
  <c r="AV132" i="83"/>
  <c r="AV133" i="83"/>
  <c r="AV134" i="83"/>
  <c r="AV135" i="83"/>
  <c r="AV136" i="83"/>
  <c r="AV137" i="83"/>
  <c r="AV138" i="83"/>
  <c r="AV139" i="83"/>
  <c r="AV141" i="83"/>
  <c r="AV147" i="83"/>
  <c r="AV148" i="83"/>
  <c r="AV149" i="83"/>
  <c r="AV150" i="83"/>
  <c r="AV151" i="83"/>
  <c r="AV153" i="83"/>
  <c r="AV154" i="83"/>
  <c r="AV155" i="83"/>
  <c r="AV157" i="83"/>
  <c r="AV158" i="83"/>
  <c r="AV159" i="83"/>
  <c r="AV160" i="83"/>
  <c r="AV161" i="83"/>
  <c r="AV162" i="83"/>
  <c r="AV166" i="83"/>
  <c r="AV172" i="83"/>
  <c r="AW12" i="83"/>
  <c r="AW22" i="83"/>
  <c r="AW24" i="83"/>
  <c r="AW25" i="83"/>
  <c r="AW30" i="83"/>
  <c r="AW36" i="83"/>
  <c r="AW37" i="83"/>
  <c r="AW38" i="83"/>
  <c r="AW39" i="83"/>
  <c r="AW40" i="83"/>
  <c r="AW43" i="83"/>
  <c r="AW44" i="83"/>
  <c r="AW45" i="83"/>
  <c r="AW46" i="83"/>
  <c r="AW47" i="83"/>
  <c r="AW48" i="83"/>
  <c r="AW69" i="83"/>
  <c r="AW77" i="83"/>
  <c r="AW78" i="83"/>
  <c r="AW81" i="83"/>
  <c r="AW83" i="83"/>
  <c r="AW85" i="83"/>
  <c r="AW86" i="83"/>
  <c r="AW89" i="83"/>
  <c r="AW92" i="83"/>
  <c r="AW93" i="83"/>
  <c r="AW94" i="83"/>
  <c r="AW96" i="83"/>
  <c r="AW98" i="83"/>
  <c r="AW102" i="83"/>
  <c r="AW103" i="83"/>
  <c r="AW104" i="83"/>
  <c r="AW105" i="83"/>
  <c r="AW106" i="83"/>
  <c r="AW107" i="83"/>
  <c r="AW108" i="83"/>
  <c r="AW109" i="83"/>
  <c r="AW110" i="83"/>
  <c r="AW111" i="83"/>
  <c r="AW112" i="83"/>
  <c r="AW113" i="83"/>
  <c r="AW114" i="83"/>
  <c r="AW116" i="83"/>
  <c r="AW117" i="83"/>
  <c r="AW119" i="83"/>
  <c r="AW120" i="83"/>
  <c r="AW121" i="83"/>
  <c r="AW122" i="83"/>
  <c r="AW123" i="83"/>
  <c r="AW124" i="83"/>
  <c r="AW125" i="83"/>
  <c r="AW128" i="83"/>
  <c r="AW130" i="83"/>
  <c r="AW131" i="83"/>
  <c r="AW132" i="83"/>
  <c r="AW133" i="83"/>
  <c r="AW134" i="83"/>
  <c r="AW135" i="83"/>
  <c r="AW136" i="83"/>
  <c r="AW137" i="83"/>
  <c r="AW138" i="83"/>
  <c r="AW139" i="83"/>
  <c r="AW141" i="83"/>
  <c r="AW147" i="83"/>
  <c r="AW148" i="83"/>
  <c r="AW149" i="83"/>
  <c r="AW150" i="83"/>
  <c r="AW151" i="83"/>
  <c r="AW153" i="83"/>
  <c r="AW154" i="83"/>
  <c r="AW155" i="83"/>
  <c r="AW157" i="83"/>
  <c r="AW158" i="83"/>
  <c r="AW159" i="83"/>
  <c r="AW160" i="83"/>
  <c r="AW161" i="83"/>
  <c r="AW162" i="83"/>
  <c r="AW166" i="83"/>
  <c r="AW172" i="83"/>
  <c r="BM12" i="83"/>
  <c r="BM22" i="83"/>
  <c r="BM24" i="83"/>
  <c r="BM25" i="83"/>
  <c r="BM30" i="83"/>
  <c r="BM36" i="83"/>
  <c r="BM37" i="83"/>
  <c r="BM38" i="83"/>
  <c r="BM39" i="83"/>
  <c r="BM40" i="83"/>
  <c r="BM43" i="83"/>
  <c r="BM44" i="83"/>
  <c r="BM45" i="83"/>
  <c r="BM46" i="83"/>
  <c r="BM47" i="83"/>
  <c r="BM48" i="83"/>
  <c r="BM69" i="83"/>
  <c r="BM77" i="83"/>
  <c r="BM78" i="83"/>
  <c r="BM81" i="83"/>
  <c r="BM83" i="83"/>
  <c r="BM85" i="83"/>
  <c r="BM86" i="83"/>
  <c r="BM89" i="83"/>
  <c r="BM92" i="83"/>
  <c r="BM93" i="83"/>
  <c r="BM94" i="83"/>
  <c r="BM96" i="83"/>
  <c r="BM98" i="83"/>
  <c r="BM102" i="83"/>
  <c r="BM103" i="83"/>
  <c r="BM104" i="83"/>
  <c r="BM105" i="83"/>
  <c r="BM106" i="83"/>
  <c r="BM107" i="83"/>
  <c r="BM108" i="83"/>
  <c r="BM109" i="83"/>
  <c r="BM110" i="83"/>
  <c r="BM111" i="83"/>
  <c r="BM112" i="83"/>
  <c r="BM113" i="83"/>
  <c r="BM114" i="83"/>
  <c r="BM116" i="83"/>
  <c r="BM117" i="83"/>
  <c r="BM119" i="83"/>
  <c r="BM120" i="83"/>
  <c r="BM121" i="83"/>
  <c r="BM122" i="83"/>
  <c r="BM123" i="83"/>
  <c r="BM124" i="83"/>
  <c r="BM125" i="83"/>
  <c r="BM128" i="83"/>
  <c r="BM130" i="83"/>
  <c r="BM131" i="83"/>
  <c r="BM132" i="83"/>
  <c r="BM133" i="83"/>
  <c r="BM134" i="83"/>
  <c r="BM135" i="83"/>
  <c r="BM136" i="83"/>
  <c r="BM137" i="83"/>
  <c r="BM138" i="83"/>
  <c r="BM139" i="83"/>
  <c r="BM141" i="83"/>
  <c r="BM147" i="83"/>
  <c r="BM148" i="83"/>
  <c r="BM149" i="83"/>
  <c r="BM150" i="83"/>
  <c r="BM151" i="83"/>
  <c r="BM153" i="83"/>
  <c r="BM154" i="83"/>
  <c r="BM155" i="83"/>
  <c r="BM157" i="83"/>
  <c r="BM158" i="83"/>
  <c r="BM159" i="83"/>
  <c r="BM160" i="83"/>
  <c r="BM161" i="83"/>
  <c r="BM162" i="83"/>
  <c r="BM166" i="83"/>
  <c r="BM172" i="83"/>
  <c r="CA12" i="83"/>
  <c r="CA22" i="83"/>
  <c r="CA24" i="83"/>
  <c r="CA25" i="83"/>
  <c r="CA30" i="83"/>
  <c r="CA36" i="83"/>
  <c r="CA37" i="83"/>
  <c r="CA38" i="83"/>
  <c r="CA39" i="83"/>
  <c r="CA40" i="83"/>
  <c r="CA43" i="83"/>
  <c r="CA44" i="83"/>
  <c r="CA45" i="83"/>
  <c r="CA46" i="83"/>
  <c r="CA47" i="83"/>
  <c r="CA48" i="83"/>
  <c r="CA69" i="83"/>
  <c r="CA77" i="83"/>
  <c r="CA78" i="83"/>
  <c r="CA81" i="83"/>
  <c r="CA83" i="83"/>
  <c r="CA85" i="83"/>
  <c r="CA86" i="83"/>
  <c r="CA89" i="83"/>
  <c r="CA92" i="83"/>
  <c r="CA93" i="83"/>
  <c r="CA94" i="83"/>
  <c r="CA98" i="83"/>
  <c r="CA102" i="83"/>
  <c r="CA103" i="83"/>
  <c r="CA104" i="83"/>
  <c r="CA105" i="83"/>
  <c r="CA106" i="83"/>
  <c r="CA107" i="83"/>
  <c r="CA108" i="83"/>
  <c r="CA109" i="83"/>
  <c r="CA110" i="83"/>
  <c r="CA111" i="83"/>
  <c r="CA112" i="83"/>
  <c r="CA113" i="83"/>
  <c r="CA114" i="83"/>
  <c r="CA116" i="83"/>
  <c r="CA117" i="83"/>
  <c r="CA119" i="83"/>
  <c r="CA120" i="83"/>
  <c r="CA121" i="83"/>
  <c r="CA122" i="83"/>
  <c r="CA123" i="83"/>
  <c r="CA124" i="83"/>
  <c r="CA125" i="83"/>
  <c r="CA128" i="83"/>
  <c r="CA130" i="83"/>
  <c r="CA131" i="83"/>
  <c r="CA132" i="83"/>
  <c r="CA133" i="83"/>
  <c r="CA134" i="83"/>
  <c r="CA135" i="83"/>
  <c r="CA136" i="83"/>
  <c r="CA137" i="83"/>
  <c r="CA138" i="83"/>
  <c r="CA139" i="83"/>
  <c r="CA141" i="83"/>
  <c r="CA147" i="83"/>
  <c r="CA148" i="83"/>
  <c r="CA149" i="83"/>
  <c r="CA150" i="83"/>
  <c r="CA151" i="83"/>
  <c r="CA153" i="83"/>
  <c r="CA155" i="83"/>
  <c r="CA157" i="83"/>
  <c r="CA158" i="83"/>
  <c r="CA159" i="83"/>
  <c r="CA160" i="83"/>
  <c r="CA161" i="83"/>
  <c r="CA162" i="83"/>
  <c r="CA166" i="83"/>
  <c r="CA172" i="83"/>
  <c r="CB12" i="83"/>
  <c r="CB22" i="83"/>
  <c r="CB24" i="83"/>
  <c r="CB25" i="83"/>
  <c r="CB30" i="83"/>
  <c r="CB36" i="83"/>
  <c r="CB37" i="83"/>
  <c r="CB38" i="83"/>
  <c r="CB39" i="83"/>
  <c r="CB40" i="83"/>
  <c r="CB43" i="83"/>
  <c r="CB44" i="83"/>
  <c r="CB45" i="83"/>
  <c r="CB46" i="83"/>
  <c r="CB47" i="83"/>
  <c r="CB48" i="83"/>
  <c r="CB69" i="83"/>
  <c r="CB77" i="83"/>
  <c r="CB78" i="83"/>
  <c r="CB81" i="83"/>
  <c r="CB83" i="83"/>
  <c r="CB85" i="83"/>
  <c r="CB86" i="83"/>
  <c r="CB89" i="83"/>
  <c r="CB92" i="83"/>
  <c r="CB93" i="83"/>
  <c r="CB94" i="83"/>
  <c r="CB96" i="83"/>
  <c r="CB98" i="83"/>
  <c r="CB102" i="83"/>
  <c r="CB103" i="83"/>
  <c r="CB104" i="83"/>
  <c r="CB105" i="83"/>
  <c r="CB106" i="83"/>
  <c r="CB107" i="83"/>
  <c r="CB108" i="83"/>
  <c r="CB109" i="83"/>
  <c r="CB110" i="83"/>
  <c r="CB111" i="83"/>
  <c r="CB112" i="83"/>
  <c r="CB113" i="83"/>
  <c r="CB114" i="83"/>
  <c r="CB116" i="83"/>
  <c r="CB117" i="83"/>
  <c r="CB119" i="83"/>
  <c r="CB120" i="83"/>
  <c r="CB121" i="83"/>
  <c r="CB122" i="83"/>
  <c r="CB123" i="83"/>
  <c r="CB124" i="83"/>
  <c r="CB125" i="83"/>
  <c r="CB128" i="83"/>
  <c r="CB130" i="83"/>
  <c r="CB131" i="83"/>
  <c r="CB132" i="83"/>
  <c r="CB133" i="83"/>
  <c r="CB134" i="83"/>
  <c r="CB135" i="83"/>
  <c r="CB136" i="83"/>
  <c r="CB137" i="83"/>
  <c r="CB138" i="83"/>
  <c r="CB139" i="83"/>
  <c r="CB141" i="83"/>
  <c r="CB147" i="83"/>
  <c r="CB148" i="83"/>
  <c r="CB149" i="83"/>
  <c r="CB150" i="83"/>
  <c r="CB151" i="83"/>
  <c r="CB153" i="83"/>
  <c r="CB155" i="83"/>
  <c r="CB157" i="83"/>
  <c r="CB158" i="83"/>
  <c r="CB159" i="83"/>
  <c r="CB160" i="83"/>
  <c r="CB161" i="83"/>
  <c r="CB162" i="83"/>
  <c r="CB166" i="83"/>
  <c r="CB172" i="83"/>
  <c r="CC12" i="83"/>
  <c r="CC22" i="83"/>
  <c r="CC24" i="83"/>
  <c r="CC25" i="83"/>
  <c r="CC30" i="83"/>
  <c r="CC36" i="83"/>
  <c r="CC37" i="83"/>
  <c r="CC38" i="83"/>
  <c r="CC39" i="83"/>
  <c r="CC40" i="83"/>
  <c r="CC43" i="83"/>
  <c r="CC44" i="83"/>
  <c r="CC45" i="83"/>
  <c r="CC46" i="83"/>
  <c r="CC47" i="83"/>
  <c r="CC48" i="83"/>
  <c r="CC69" i="83"/>
  <c r="CC77" i="83"/>
  <c r="CC78" i="83"/>
  <c r="CC81" i="83"/>
  <c r="CC83" i="83"/>
  <c r="CC85" i="83"/>
  <c r="CC86" i="83"/>
  <c r="CC89" i="83"/>
  <c r="CC92" i="83"/>
  <c r="CC93" i="83"/>
  <c r="CC94" i="83"/>
  <c r="CC96" i="83"/>
  <c r="CC98" i="83"/>
  <c r="CC102" i="83"/>
  <c r="CC103" i="83"/>
  <c r="CC104" i="83"/>
  <c r="CC105" i="83"/>
  <c r="CC106" i="83"/>
  <c r="CC107" i="83"/>
  <c r="CC108" i="83"/>
  <c r="CC109" i="83"/>
  <c r="CC110" i="83"/>
  <c r="CC111" i="83"/>
  <c r="CC112" i="83"/>
  <c r="CC113" i="83"/>
  <c r="CC114" i="83"/>
  <c r="CC116" i="83"/>
  <c r="CC117" i="83"/>
  <c r="CC119" i="83"/>
  <c r="CC120" i="83"/>
  <c r="CC121" i="83"/>
  <c r="CC122" i="83"/>
  <c r="CC123" i="83"/>
  <c r="CC124" i="83"/>
  <c r="CC125" i="83"/>
  <c r="CC128" i="83"/>
  <c r="CC130" i="83"/>
  <c r="CC131" i="83"/>
  <c r="CC132" i="83"/>
  <c r="CC133" i="83"/>
  <c r="CC134" i="83"/>
  <c r="CC135" i="83"/>
  <c r="CC136" i="83"/>
  <c r="CC137" i="83"/>
  <c r="CC138" i="83"/>
  <c r="CC139" i="83"/>
  <c r="CC141" i="83"/>
  <c r="CC147" i="83"/>
  <c r="CC148" i="83"/>
  <c r="CC149" i="83"/>
  <c r="CC150" i="83"/>
  <c r="CC151" i="83"/>
  <c r="CC153" i="83"/>
  <c r="CC155" i="83"/>
  <c r="CC157" i="83"/>
  <c r="CC158" i="83"/>
  <c r="CC159" i="83"/>
  <c r="CC160" i="83"/>
  <c r="CC161" i="83"/>
  <c r="CC162" i="83"/>
  <c r="CC166" i="83"/>
  <c r="CC172" i="83"/>
  <c r="G12" i="83"/>
  <c r="Q12" i="83" s="1"/>
  <c r="G22" i="83"/>
  <c r="G24" i="83"/>
  <c r="G25" i="83"/>
  <c r="G30" i="83"/>
  <c r="Q30" i="83" s="1"/>
  <c r="G36" i="83"/>
  <c r="G37" i="83"/>
  <c r="Q37" i="83" s="1"/>
  <c r="G38" i="83"/>
  <c r="G39" i="83"/>
  <c r="Q39" i="83" s="1"/>
  <c r="U39" i="83"/>
  <c r="G40" i="83"/>
  <c r="G43" i="83"/>
  <c r="G44" i="83"/>
  <c r="Q44" i="83" s="1"/>
  <c r="G45" i="83"/>
  <c r="Q45" i="83" s="1"/>
  <c r="G46" i="83"/>
  <c r="G47" i="83"/>
  <c r="G48" i="83"/>
  <c r="G69" i="83"/>
  <c r="Q69" i="83" s="1"/>
  <c r="G77" i="83"/>
  <c r="G78" i="83"/>
  <c r="Q78" i="83" s="1"/>
  <c r="G81" i="83"/>
  <c r="G83" i="83"/>
  <c r="G85" i="83"/>
  <c r="Q85" i="83" s="1"/>
  <c r="G86" i="83"/>
  <c r="Q86" i="83" s="1"/>
  <c r="U86" i="83"/>
  <c r="G89" i="83"/>
  <c r="Q89" i="83" s="1"/>
  <c r="G92" i="83"/>
  <c r="G93" i="83"/>
  <c r="G94" i="83"/>
  <c r="Q94" i="83" s="1"/>
  <c r="U94" i="83"/>
  <c r="G96" i="83"/>
  <c r="G98" i="83"/>
  <c r="Q98" i="83" s="1"/>
  <c r="U98" i="83"/>
  <c r="G102" i="83"/>
  <c r="Q102" i="83" s="1"/>
  <c r="G103" i="83"/>
  <c r="G104" i="83"/>
  <c r="Q104" i="83" s="1"/>
  <c r="G105" i="83"/>
  <c r="G106" i="83"/>
  <c r="Q106" i="83" s="1"/>
  <c r="U106" i="83"/>
  <c r="G107" i="83"/>
  <c r="G108" i="83"/>
  <c r="Q108" i="83" s="1"/>
  <c r="G109" i="83"/>
  <c r="G110" i="83"/>
  <c r="Q110" i="83" s="1"/>
  <c r="G111" i="83"/>
  <c r="G112" i="83"/>
  <c r="Q112" i="83" s="1"/>
  <c r="G113" i="83"/>
  <c r="G114" i="83"/>
  <c r="G116" i="83"/>
  <c r="G117" i="83"/>
  <c r="G119" i="83"/>
  <c r="Q119" i="83" s="1"/>
  <c r="G120" i="83"/>
  <c r="Q120" i="83" s="1"/>
  <c r="G121" i="83"/>
  <c r="Q121" i="83" s="1"/>
  <c r="G122" i="83"/>
  <c r="G123" i="83"/>
  <c r="G124" i="83"/>
  <c r="G125" i="83"/>
  <c r="G128" i="83"/>
  <c r="Q128" i="83" s="1"/>
  <c r="G130" i="83"/>
  <c r="Q130" i="83" s="1"/>
  <c r="G131" i="83"/>
  <c r="G132" i="83"/>
  <c r="G133" i="83"/>
  <c r="G134" i="83"/>
  <c r="Q134" i="83" s="1"/>
  <c r="G155" i="83"/>
  <c r="Q155" i="83" s="1"/>
  <c r="G157" i="83"/>
  <c r="Q157" i="83" s="1"/>
  <c r="U157" i="83"/>
  <c r="G158" i="83"/>
  <c r="G159" i="83"/>
  <c r="G160" i="83"/>
  <c r="Q160" i="83" s="1"/>
  <c r="G161" i="83"/>
  <c r="G162" i="83"/>
  <c r="G166" i="83"/>
  <c r="G172" i="83"/>
  <c r="Q172" i="83" s="1"/>
  <c r="O8" i="83"/>
  <c r="O9" i="83"/>
  <c r="O10" i="83"/>
  <c r="O11" i="83"/>
  <c r="O12" i="83"/>
  <c r="O13" i="83"/>
  <c r="O15" i="83"/>
  <c r="O17" i="83"/>
  <c r="O18" i="83"/>
  <c r="O19" i="83"/>
  <c r="O20" i="83"/>
  <c r="O21" i="83"/>
  <c r="O22" i="83"/>
  <c r="O24" i="83"/>
  <c r="O25" i="83"/>
  <c r="O27" i="83"/>
  <c r="O28" i="83"/>
  <c r="O29" i="83"/>
  <c r="O30" i="83"/>
  <c r="O31" i="83"/>
  <c r="O32" i="83"/>
  <c r="O33" i="83"/>
  <c r="O34" i="83"/>
  <c r="O35" i="83"/>
  <c r="O36" i="83"/>
  <c r="O37" i="83"/>
  <c r="O38" i="83"/>
  <c r="O39" i="83"/>
  <c r="O40" i="83"/>
  <c r="O43" i="83"/>
  <c r="O44" i="83"/>
  <c r="O45" i="83"/>
  <c r="O46" i="83"/>
  <c r="O47" i="83"/>
  <c r="O48" i="83"/>
  <c r="O69" i="83"/>
  <c r="O77" i="83"/>
  <c r="O78" i="83"/>
  <c r="O81" i="83"/>
  <c r="O83" i="83"/>
  <c r="O85" i="83"/>
  <c r="O86" i="83"/>
  <c r="O89" i="83"/>
  <c r="O90" i="83"/>
  <c r="O91" i="83"/>
  <c r="O92" i="83"/>
  <c r="O93" i="83"/>
  <c r="O94" i="83"/>
  <c r="O95" i="83"/>
  <c r="O96" i="83"/>
  <c r="O97" i="83"/>
  <c r="O98" i="83"/>
  <c r="O99" i="83"/>
  <c r="O100" i="83"/>
  <c r="O101" i="83"/>
  <c r="O102" i="83"/>
  <c r="O103" i="83"/>
  <c r="O104" i="83"/>
  <c r="O105" i="83"/>
  <c r="O106" i="83"/>
  <c r="O107" i="83"/>
  <c r="O108" i="83"/>
  <c r="O109" i="83"/>
  <c r="O110" i="83"/>
  <c r="O111" i="83"/>
  <c r="O112" i="83"/>
  <c r="O113" i="83"/>
  <c r="O114" i="83"/>
  <c r="O115" i="83"/>
  <c r="O116" i="83"/>
  <c r="O117" i="83"/>
  <c r="O118" i="83"/>
  <c r="O119" i="83"/>
  <c r="O120" i="83"/>
  <c r="O121" i="83"/>
  <c r="O122" i="83"/>
  <c r="O123" i="83"/>
  <c r="O124" i="83"/>
  <c r="O125" i="83"/>
  <c r="O126" i="83"/>
  <c r="O127" i="83"/>
  <c r="O128" i="83"/>
  <c r="O129" i="83"/>
  <c r="O130" i="83"/>
  <c r="O131" i="83"/>
  <c r="O132" i="83"/>
  <c r="O133" i="83"/>
  <c r="O134" i="83"/>
  <c r="O155" i="83"/>
  <c r="O156" i="83"/>
  <c r="O157" i="83"/>
  <c r="O158" i="83"/>
  <c r="O159" i="83"/>
  <c r="O160" i="83"/>
  <c r="O161" i="83"/>
  <c r="O162" i="83"/>
  <c r="O163" i="83"/>
  <c r="O164" i="83"/>
  <c r="O165" i="83"/>
  <c r="O166" i="83"/>
  <c r="O167" i="83"/>
  <c r="O168" i="83"/>
  <c r="O169" i="83"/>
  <c r="O170" i="83"/>
  <c r="O171" i="83"/>
  <c r="O172" i="83"/>
  <c r="I148" i="83"/>
  <c r="K148" i="83" s="1"/>
  <c r="M148" i="83" s="1"/>
  <c r="I152" i="83"/>
  <c r="K152" i="83"/>
  <c r="M152" i="83" s="1"/>
  <c r="O152" i="83" s="1"/>
  <c r="I142" i="83"/>
  <c r="E36" i="95"/>
  <c r="F36" i="95" s="1"/>
  <c r="B24" i="97"/>
  <c r="C27" i="27"/>
  <c r="B27" i="69"/>
  <c r="B36" i="69" s="1"/>
  <c r="B40" i="69" s="1"/>
  <c r="BD82" i="83"/>
  <c r="BB80" i="83"/>
  <c r="BB79" i="83"/>
  <c r="BC48" i="83"/>
  <c r="U91" i="83"/>
  <c r="BC91" i="83"/>
  <c r="BC31" i="83"/>
  <c r="BB75" i="83"/>
  <c r="BB74" i="83"/>
  <c r="BB73" i="83"/>
  <c r="BB72" i="83"/>
  <c r="BB71" i="83"/>
  <c r="BB70" i="83"/>
  <c r="BC68" i="83"/>
  <c r="BC67" i="83"/>
  <c r="BB41" i="83"/>
  <c r="C36" i="70"/>
  <c r="C27" i="69"/>
  <c r="C36" i="69" s="1"/>
  <c r="C40" i="69" s="1"/>
  <c r="I144" i="83"/>
  <c r="K144" i="83" s="1"/>
  <c r="M144" i="83" s="1"/>
  <c r="O144" i="83" s="1"/>
  <c r="U108" i="83"/>
  <c r="U104" i="83"/>
  <c r="AV22" i="83"/>
  <c r="U78" i="83"/>
  <c r="U13" i="83"/>
  <c r="BB69" i="83"/>
  <c r="BB38" i="83"/>
  <c r="F3" i="95"/>
  <c r="D95" i="86"/>
  <c r="U120" i="83"/>
  <c r="I140" i="83"/>
  <c r="K140" i="83" s="1"/>
  <c r="M140" i="83" s="1"/>
  <c r="O140" i="83" s="1"/>
  <c r="U52" i="83"/>
  <c r="U155" i="83"/>
  <c r="U54" i="83"/>
  <c r="AI54" i="83" s="1"/>
  <c r="U151" i="83"/>
  <c r="BN118" i="83"/>
  <c r="BO118" i="83" s="1"/>
  <c r="AX62" i="83"/>
  <c r="AY62" i="83" s="1"/>
  <c r="CD60" i="83"/>
  <c r="CE60" i="83" s="1"/>
  <c r="AX64" i="83"/>
  <c r="AY64" i="83" s="1"/>
  <c r="AX61" i="83"/>
  <c r="AY61" i="83" s="1"/>
  <c r="B47" i="28"/>
  <c r="C94" i="49"/>
  <c r="C93" i="49"/>
  <c r="J51" i="27"/>
  <c r="C11" i="64" l="1"/>
  <c r="G11" i="64" s="1"/>
  <c r="F11" i="95"/>
  <c r="D44" i="67"/>
  <c r="D373" i="86"/>
  <c r="M373" i="86" s="1"/>
  <c r="G35" i="51"/>
  <c r="D22" i="79"/>
  <c r="E15" i="79"/>
  <c r="C22" i="79"/>
  <c r="H110" i="86"/>
  <c r="H416" i="86" s="1"/>
  <c r="D246" i="85"/>
  <c r="F139" i="86" s="1"/>
  <c r="F416" i="86" s="1"/>
  <c r="J44" i="28"/>
  <c r="I64" i="28"/>
  <c r="I69" i="28" s="1"/>
  <c r="D41" i="72" s="1"/>
  <c r="H5" i="95"/>
  <c r="J79" i="27"/>
  <c r="C15" i="64"/>
  <c r="G15" i="64" s="1"/>
  <c r="U79" i="83"/>
  <c r="Q79" i="83"/>
  <c r="U66" i="83"/>
  <c r="Q66" i="83"/>
  <c r="AI66" i="83" s="1"/>
  <c r="D40" i="70"/>
  <c r="U58" i="83"/>
  <c r="Q58" i="83"/>
  <c r="U169" i="83"/>
  <c r="Q169" i="83"/>
  <c r="AX67" i="83"/>
  <c r="U72" i="83"/>
  <c r="Q72" i="83"/>
  <c r="CD73" i="83"/>
  <c r="CE73" i="83" s="1"/>
  <c r="BN75" i="83"/>
  <c r="BO75" i="83" s="1"/>
  <c r="U80" i="83"/>
  <c r="Q80" i="83"/>
  <c r="CD87" i="83"/>
  <c r="CE87" i="83" s="1"/>
  <c r="CD84" i="83"/>
  <c r="CE84" i="83" s="1"/>
  <c r="AX26" i="83"/>
  <c r="AY26" i="83" s="1"/>
  <c r="U125" i="83"/>
  <c r="Q125" i="83"/>
  <c r="U47" i="83"/>
  <c r="Q47" i="83"/>
  <c r="U41" i="83"/>
  <c r="Q41" i="83"/>
  <c r="U84" i="83"/>
  <c r="Q84" i="83"/>
  <c r="AI84" i="83" s="1"/>
  <c r="U64" i="83"/>
  <c r="Q64" i="83"/>
  <c r="AI64" i="83" s="1"/>
  <c r="U53" i="83"/>
  <c r="Q53" i="83"/>
  <c r="U22" i="83"/>
  <c r="Q22" i="83"/>
  <c r="U127" i="83"/>
  <c r="Q127" i="83"/>
  <c r="AI127" i="83" s="1"/>
  <c r="U117" i="83"/>
  <c r="Q117" i="83"/>
  <c r="U48" i="83"/>
  <c r="Q48" i="83"/>
  <c r="AX74" i="83"/>
  <c r="AY74" i="83" s="1"/>
  <c r="AY75" i="83"/>
  <c r="BN80" i="83"/>
  <c r="BO80" i="83" s="1"/>
  <c r="AY87" i="83"/>
  <c r="BN23" i="83"/>
  <c r="BO23" i="83" s="1"/>
  <c r="U114" i="83"/>
  <c r="AI114" i="83" s="1"/>
  <c r="Q114" i="83"/>
  <c r="I31" i="27"/>
  <c r="U148" i="83"/>
  <c r="Q148" i="83"/>
  <c r="U35" i="83"/>
  <c r="Q35" i="83"/>
  <c r="AI35" i="83" s="1"/>
  <c r="U21" i="83"/>
  <c r="U10" i="83"/>
  <c r="AI10" i="83" s="1"/>
  <c r="Q10" i="83"/>
  <c r="BN33" i="83"/>
  <c r="BO33" i="83" s="1"/>
  <c r="BN29" i="83"/>
  <c r="BO29" i="83" s="1"/>
  <c r="AX156" i="83"/>
  <c r="AY156" i="83" s="1"/>
  <c r="AX127" i="83"/>
  <c r="AX11" i="83"/>
  <c r="AY11" i="83" s="1"/>
  <c r="AX17" i="83"/>
  <c r="AY17" i="83" s="1"/>
  <c r="BN91" i="83"/>
  <c r="BO91" i="83" s="1"/>
  <c r="CD11" i="83"/>
  <c r="CE11" i="83" s="1"/>
  <c r="AX35" i="83"/>
  <c r="AY35" i="83" s="1"/>
  <c r="AX10" i="83"/>
  <c r="AY10" i="83" s="1"/>
  <c r="BN20" i="83"/>
  <c r="BO20" i="83" s="1"/>
  <c r="CD142" i="83"/>
  <c r="CE142" i="83" s="1"/>
  <c r="CD33" i="83"/>
  <c r="CE33" i="83" s="1"/>
  <c r="CD19" i="83"/>
  <c r="CE19" i="83" s="1"/>
  <c r="CD127" i="83"/>
  <c r="CE127" i="83" s="1"/>
  <c r="CD15" i="83"/>
  <c r="CE15" i="83" s="1"/>
  <c r="AX171" i="83"/>
  <c r="AY171" i="83" s="1"/>
  <c r="AX146" i="83"/>
  <c r="AY146" i="83" s="1"/>
  <c r="AX91" i="83"/>
  <c r="CD169" i="83"/>
  <c r="CE169" i="83" s="1"/>
  <c r="CD35" i="83"/>
  <c r="CE35" i="83" s="1"/>
  <c r="AX20" i="83"/>
  <c r="AY20" i="83" s="1"/>
  <c r="AX9" i="83"/>
  <c r="AY9" i="83" s="1"/>
  <c r="BO34" i="83"/>
  <c r="BN90" i="83"/>
  <c r="BO90" i="83" s="1"/>
  <c r="AX34" i="83"/>
  <c r="AY34" i="83" s="1"/>
  <c r="AX28" i="83"/>
  <c r="AY28" i="83" s="1"/>
  <c r="AX19" i="83"/>
  <c r="AY19" i="83" s="1"/>
  <c r="BN156" i="83"/>
  <c r="BO156" i="83" s="1"/>
  <c r="BN126" i="83"/>
  <c r="BO126" i="83" s="1"/>
  <c r="BN13" i="83"/>
  <c r="BO13" i="83" s="1"/>
  <c r="BN145" i="83"/>
  <c r="BO145" i="83" s="1"/>
  <c r="BN127" i="83"/>
  <c r="BO127" i="83" s="1"/>
  <c r="BN100" i="83"/>
  <c r="BO100" i="83" s="1"/>
  <c r="BN18" i="83"/>
  <c r="BO18" i="83" s="1"/>
  <c r="CD140" i="83"/>
  <c r="CE140" i="83" s="1"/>
  <c r="CD34" i="83"/>
  <c r="CE34" i="83" s="1"/>
  <c r="CD9" i="83"/>
  <c r="CE9" i="83" s="1"/>
  <c r="CD18" i="83"/>
  <c r="CE18" i="83" s="1"/>
  <c r="U74" i="83"/>
  <c r="Q74" i="83"/>
  <c r="U87" i="83"/>
  <c r="Q87" i="83"/>
  <c r="U59" i="83"/>
  <c r="Q59" i="83"/>
  <c r="AI59" i="83" s="1"/>
  <c r="U137" i="83"/>
  <c r="Q137" i="83"/>
  <c r="AI137" i="83" s="1"/>
  <c r="U15" i="83"/>
  <c r="Q15" i="83"/>
  <c r="AI75" i="83"/>
  <c r="CD76" i="83"/>
  <c r="CE76" i="83" s="1"/>
  <c r="BN88" i="83"/>
  <c r="BO88" i="83" s="1"/>
  <c r="U23" i="83"/>
  <c r="Q23" i="83"/>
  <c r="U107" i="83"/>
  <c r="Q107" i="83"/>
  <c r="U38" i="83"/>
  <c r="Q38" i="83"/>
  <c r="AI38" i="83" s="1"/>
  <c r="U168" i="83"/>
  <c r="Q168" i="83"/>
  <c r="AI168" i="83" s="1"/>
  <c r="U27" i="83"/>
  <c r="Q27" i="83"/>
  <c r="U82" i="83"/>
  <c r="Q82" i="83"/>
  <c r="U124" i="83"/>
  <c r="Q124" i="83"/>
  <c r="AI124" i="83" s="1"/>
  <c r="U96" i="83"/>
  <c r="Q96" i="83"/>
  <c r="AI96" i="83" s="1"/>
  <c r="U46" i="83"/>
  <c r="Q46" i="83"/>
  <c r="AI53" i="83"/>
  <c r="U162" i="83"/>
  <c r="Q162" i="83"/>
  <c r="U123" i="83"/>
  <c r="AI123" i="83" s="1"/>
  <c r="Q123" i="83"/>
  <c r="U113" i="83"/>
  <c r="Q113" i="83"/>
  <c r="U83" i="83"/>
  <c r="Q83" i="83"/>
  <c r="U36" i="83"/>
  <c r="Q36" i="83"/>
  <c r="CD107" i="83"/>
  <c r="CE107" i="83" s="1"/>
  <c r="CD94" i="83"/>
  <c r="CE94" i="83" s="1"/>
  <c r="AX93" i="83"/>
  <c r="AY93" i="83" s="1"/>
  <c r="AX154" i="83"/>
  <c r="AY154" i="83" s="1"/>
  <c r="AX131" i="83"/>
  <c r="AY131" i="83" s="1"/>
  <c r="BN47" i="83"/>
  <c r="BO47" i="83" s="1"/>
  <c r="AX78" i="83"/>
  <c r="AY78" i="83" s="1"/>
  <c r="BN159" i="83"/>
  <c r="AX45" i="83"/>
  <c r="AY45" i="83" s="1"/>
  <c r="AX130" i="83"/>
  <c r="AY130" i="83" s="1"/>
  <c r="CE86" i="83"/>
  <c r="BN131" i="83"/>
  <c r="BO131" i="83" s="1"/>
  <c r="BN122" i="83"/>
  <c r="BO122" i="83" s="1"/>
  <c r="BN37" i="83"/>
  <c r="BO37" i="83" s="1"/>
  <c r="BN24" i="83"/>
  <c r="BO24" i="83" s="1"/>
  <c r="I147" i="83"/>
  <c r="K147" i="83" s="1"/>
  <c r="M147" i="83" s="1"/>
  <c r="O147" i="83" s="1"/>
  <c r="Q147" i="83"/>
  <c r="U164" i="83"/>
  <c r="Q164" i="83"/>
  <c r="U101" i="83"/>
  <c r="Q101" i="83"/>
  <c r="U9" i="83"/>
  <c r="Q9" i="83"/>
  <c r="BN140" i="83"/>
  <c r="BO140" i="83" s="1"/>
  <c r="BN32" i="83"/>
  <c r="BO32" i="83" s="1"/>
  <c r="AX29" i="83"/>
  <c r="AY29" i="83" s="1"/>
  <c r="BN15" i="83"/>
  <c r="BO15" i="83" s="1"/>
  <c r="CD28" i="83"/>
  <c r="CE28" i="83" s="1"/>
  <c r="AX90" i="83"/>
  <c r="AY90" i="83" s="1"/>
  <c r="AX27" i="83"/>
  <c r="AY27" i="83" s="1"/>
  <c r="U14" i="83"/>
  <c r="Q14" i="83"/>
  <c r="E37" i="82"/>
  <c r="E39" i="82" s="1"/>
  <c r="E42" i="82" s="1"/>
  <c r="U62" i="83"/>
  <c r="Q62" i="83"/>
  <c r="U51" i="83"/>
  <c r="Q51" i="83"/>
  <c r="U109" i="83"/>
  <c r="Q109" i="83"/>
  <c r="U55" i="83"/>
  <c r="Q55" i="83"/>
  <c r="AI55" i="83" s="1"/>
  <c r="BN67" i="83"/>
  <c r="BO67" i="83" s="1"/>
  <c r="AX71" i="83"/>
  <c r="AY71" i="83" s="1"/>
  <c r="CD74" i="83"/>
  <c r="CE74" i="83" s="1"/>
  <c r="BN82" i="83"/>
  <c r="BO82" i="83" s="1"/>
  <c r="AX87" i="83"/>
  <c r="AX88" i="83"/>
  <c r="AY88" i="83" s="1"/>
  <c r="CD23" i="83"/>
  <c r="CE23" i="83" s="1"/>
  <c r="U116" i="83"/>
  <c r="Q116" i="83"/>
  <c r="AI116" i="83" s="1"/>
  <c r="I135" i="83"/>
  <c r="K135" i="83" s="1"/>
  <c r="M135" i="83" s="1"/>
  <c r="O135" i="83" s="1"/>
  <c r="Q135" i="83"/>
  <c r="U166" i="83"/>
  <c r="Q166" i="83"/>
  <c r="AI82" i="83"/>
  <c r="U85" i="83"/>
  <c r="I137" i="83"/>
  <c r="K137" i="83" s="1"/>
  <c r="M137" i="83" s="1"/>
  <c r="O137" i="83" s="1"/>
  <c r="AI32" i="83"/>
  <c r="U161" i="83"/>
  <c r="AI161" i="83" s="1"/>
  <c r="Q161" i="83"/>
  <c r="U133" i="83"/>
  <c r="Q133" i="83"/>
  <c r="U122" i="83"/>
  <c r="Q122" i="83"/>
  <c r="U105" i="83"/>
  <c r="AI105" i="83" s="1"/>
  <c r="Q105" i="83"/>
  <c r="U81" i="83"/>
  <c r="Q81" i="83"/>
  <c r="CD39" i="83"/>
  <c r="CE39" i="83" s="1"/>
  <c r="CD141" i="83"/>
  <c r="CE141" i="83" s="1"/>
  <c r="CD132" i="83"/>
  <c r="CE132" i="83" s="1"/>
  <c r="CD121" i="83"/>
  <c r="CE121" i="83" s="1"/>
  <c r="CD111" i="83"/>
  <c r="CE111" i="83" s="1"/>
  <c r="BN138" i="83"/>
  <c r="BO138" i="83" s="1"/>
  <c r="BN130" i="83"/>
  <c r="BO130" i="83" s="1"/>
  <c r="AX150" i="83"/>
  <c r="AY150" i="83" s="1"/>
  <c r="G31" i="27"/>
  <c r="BN123" i="83"/>
  <c r="BN36" i="83"/>
  <c r="BO36" i="83" s="1"/>
  <c r="CD96" i="83"/>
  <c r="CE96" i="83" s="1"/>
  <c r="CD38" i="83"/>
  <c r="CE38" i="83" s="1"/>
  <c r="BO150" i="83"/>
  <c r="U154" i="83"/>
  <c r="Q154" i="83"/>
  <c r="U163" i="83"/>
  <c r="Q163" i="83"/>
  <c r="U100" i="83"/>
  <c r="Q100" i="83"/>
  <c r="AI100" i="83" s="1"/>
  <c r="U19" i="83"/>
  <c r="Q19" i="83"/>
  <c r="AI19" i="83" s="1"/>
  <c r="B211" i="86"/>
  <c r="U67" i="83"/>
  <c r="Q67" i="83"/>
  <c r="U88" i="83"/>
  <c r="Q88" i="83"/>
  <c r="AI88" i="83" s="1"/>
  <c r="BN64" i="83"/>
  <c r="U170" i="83"/>
  <c r="Q170" i="83"/>
  <c r="U71" i="83"/>
  <c r="Q71" i="83"/>
  <c r="BN42" i="83"/>
  <c r="BO42" i="83" s="1"/>
  <c r="AI71" i="83"/>
  <c r="CD75" i="83"/>
  <c r="CE75" i="83" s="1"/>
  <c r="CD80" i="83"/>
  <c r="CE80" i="83" s="1"/>
  <c r="CD82" i="83"/>
  <c r="CE82" i="83" s="1"/>
  <c r="BN16" i="83"/>
  <c r="BO16" i="83" s="1"/>
  <c r="AX84" i="83"/>
  <c r="AY84" i="83" s="1"/>
  <c r="U118" i="83"/>
  <c r="Q118" i="83"/>
  <c r="U126" i="83"/>
  <c r="U132" i="83"/>
  <c r="Q132" i="83"/>
  <c r="AI132" i="83" s="1"/>
  <c r="U111" i="83"/>
  <c r="AI111" i="83" s="1"/>
  <c r="Q111" i="83"/>
  <c r="U93" i="83"/>
  <c r="Q93" i="83"/>
  <c r="U43" i="83"/>
  <c r="Q43" i="83"/>
  <c r="U25" i="83"/>
  <c r="Q25" i="83"/>
  <c r="AI25" i="83" s="1"/>
  <c r="CE48" i="83"/>
  <c r="BN136" i="83"/>
  <c r="BO136" i="83" s="1"/>
  <c r="AX12" i="83"/>
  <c r="AY12" i="83" s="1"/>
  <c r="BN157" i="83"/>
  <c r="BO157" i="83" s="1"/>
  <c r="BN147" i="83"/>
  <c r="BO147" i="83" s="1"/>
  <c r="CD136" i="83"/>
  <c r="CE136" i="83" s="1"/>
  <c r="CD78" i="83"/>
  <c r="CE78" i="83" s="1"/>
  <c r="AX124" i="83"/>
  <c r="AY124" i="83" s="1"/>
  <c r="AX106" i="83"/>
  <c r="AY106" i="83" s="1"/>
  <c r="AX43" i="83"/>
  <c r="AY43" i="83" s="1"/>
  <c r="CD47" i="83"/>
  <c r="CE47" i="83" s="1"/>
  <c r="BN153" i="83"/>
  <c r="BO153" i="83" s="1"/>
  <c r="BN150" i="83"/>
  <c r="BN117" i="83"/>
  <c r="BO117" i="83" s="1"/>
  <c r="BN81" i="83"/>
  <c r="BO81" i="83" s="1"/>
  <c r="BN22" i="83"/>
  <c r="BO22" i="83" s="1"/>
  <c r="AI117" i="83"/>
  <c r="U139" i="83"/>
  <c r="Q139" i="83"/>
  <c r="AI36" i="83"/>
  <c r="F6" i="79"/>
  <c r="U156" i="83"/>
  <c r="Q156" i="83"/>
  <c r="AI156" i="83" s="1"/>
  <c r="U99" i="83"/>
  <c r="Q99" i="83"/>
  <c r="AI99" i="83" s="1"/>
  <c r="U32" i="83"/>
  <c r="Q32" i="83"/>
  <c r="U18" i="83"/>
  <c r="Q18" i="83"/>
  <c r="AI18" i="83" s="1"/>
  <c r="U165" i="83"/>
  <c r="Q165" i="83"/>
  <c r="U140" i="83"/>
  <c r="Q140" i="83"/>
  <c r="AI140" i="83" s="1"/>
  <c r="U68" i="83"/>
  <c r="Q68" i="83"/>
  <c r="AI68" i="83" s="1"/>
  <c r="U76" i="83"/>
  <c r="Q76" i="83"/>
  <c r="U158" i="83"/>
  <c r="Q158" i="83"/>
  <c r="AI158" i="83" s="1"/>
  <c r="U29" i="83"/>
  <c r="Q29" i="83"/>
  <c r="AI29" i="83" s="1"/>
  <c r="U145" i="83"/>
  <c r="Q145" i="83"/>
  <c r="AX42" i="83"/>
  <c r="AY42" i="83" s="1"/>
  <c r="AX68" i="83"/>
  <c r="AY68" i="83" s="1"/>
  <c r="CD71" i="83"/>
  <c r="CE71" i="83" s="1"/>
  <c r="BN87" i="83"/>
  <c r="BO87" i="83" s="1"/>
  <c r="AX16" i="83"/>
  <c r="AY16" i="83" s="1"/>
  <c r="U144" i="83"/>
  <c r="AI144" i="83" s="1"/>
  <c r="Q144" i="83"/>
  <c r="U73" i="83"/>
  <c r="D150" i="86"/>
  <c r="M150" i="86" s="1"/>
  <c r="I150" i="83"/>
  <c r="K150" i="83" s="1"/>
  <c r="M150" i="83" s="1"/>
  <c r="U159" i="83"/>
  <c r="Q159" i="83"/>
  <c r="AI159" i="83" s="1"/>
  <c r="U131" i="83"/>
  <c r="Q131" i="83"/>
  <c r="AI131" i="83" s="1"/>
  <c r="U103" i="83"/>
  <c r="Q103" i="83"/>
  <c r="U92" i="83"/>
  <c r="Q92" i="83"/>
  <c r="U77" i="83"/>
  <c r="Q77" i="83"/>
  <c r="U40" i="83"/>
  <c r="Q40" i="83"/>
  <c r="U24" i="83"/>
  <c r="Q24" i="83"/>
  <c r="AX113" i="83"/>
  <c r="AY113" i="83" s="1"/>
  <c r="I151" i="83"/>
  <c r="K151" i="83" s="1"/>
  <c r="M151" i="83" s="1"/>
  <c r="O151" i="83" s="1"/>
  <c r="Q151" i="83"/>
  <c r="U171" i="83"/>
  <c r="Q171" i="83"/>
  <c r="U129" i="83"/>
  <c r="AI129" i="83" s="1"/>
  <c r="Q129" i="83"/>
  <c r="U97" i="83"/>
  <c r="Q97" i="83"/>
  <c r="U31" i="83"/>
  <c r="Q31" i="83"/>
  <c r="U17" i="83"/>
  <c r="Q17" i="83"/>
  <c r="AI17" i="83" s="1"/>
  <c r="U152" i="83"/>
  <c r="Q152" i="83"/>
  <c r="U70" i="83"/>
  <c r="Q70" i="83"/>
  <c r="AI70" i="83" s="1"/>
  <c r="U16" i="83"/>
  <c r="Q16" i="83"/>
  <c r="U63" i="83"/>
  <c r="Q63" i="83"/>
  <c r="U8" i="83"/>
  <c r="AI8" i="83" s="1"/>
  <c r="Q8" i="83"/>
  <c r="U7" i="83"/>
  <c r="Q7" i="83"/>
  <c r="J43" i="27"/>
  <c r="D24" i="72"/>
  <c r="Q57" i="86"/>
  <c r="D23" i="71"/>
  <c r="F31" i="27"/>
  <c r="H352" i="86"/>
  <c r="K351" i="86" s="1"/>
  <c r="B24" i="50" s="1"/>
  <c r="F52" i="51"/>
  <c r="D60" i="51"/>
  <c r="F51" i="96"/>
  <c r="D59" i="96"/>
  <c r="D36" i="72"/>
  <c r="F30" i="71"/>
  <c r="D34" i="71"/>
  <c r="F51" i="67"/>
  <c r="D59" i="67"/>
  <c r="F31" i="70"/>
  <c r="D35" i="70"/>
  <c r="F31" i="69"/>
  <c r="D35" i="69"/>
  <c r="AY109" i="83"/>
  <c r="AX46" i="83"/>
  <c r="AY46" i="83" s="1"/>
  <c r="CD12" i="83"/>
  <c r="CE12" i="83" s="1"/>
  <c r="AX140" i="83"/>
  <c r="AY140" i="83" s="1"/>
  <c r="BN19" i="83"/>
  <c r="BO19" i="83" s="1"/>
  <c r="CD26" i="83"/>
  <c r="CE26" i="83" s="1"/>
  <c r="AI85" i="83"/>
  <c r="CD13" i="83"/>
  <c r="CE13" i="83" s="1"/>
  <c r="U69" i="83"/>
  <c r="AI69" i="83" s="1"/>
  <c r="CD106" i="83"/>
  <c r="CE106" i="83" s="1"/>
  <c r="AX81" i="83"/>
  <c r="AY81" i="83" s="1"/>
  <c r="BN43" i="83"/>
  <c r="BO43" i="83" s="1"/>
  <c r="U34" i="83"/>
  <c r="AI34" i="83" s="1"/>
  <c r="CD29" i="83"/>
  <c r="CE29" i="83" s="1"/>
  <c r="AX33" i="83"/>
  <c r="AY33" i="83" s="1"/>
  <c r="AX18" i="83"/>
  <c r="AY18" i="83" s="1"/>
  <c r="BN31" i="83"/>
  <c r="BO31" i="83" s="1"/>
  <c r="BN11" i="83"/>
  <c r="BO11" i="83" s="1"/>
  <c r="BN17" i="83"/>
  <c r="BO17" i="83" s="1"/>
  <c r="CD31" i="83"/>
  <c r="CE31" i="83" s="1"/>
  <c r="CD8" i="83"/>
  <c r="CE8" i="83" s="1"/>
  <c r="G12" i="64"/>
  <c r="AX15" i="83"/>
  <c r="AY15" i="83" s="1"/>
  <c r="BN155" i="83"/>
  <c r="BO155" i="83" s="1"/>
  <c r="BN128" i="83"/>
  <c r="BO128" i="83" s="1"/>
  <c r="BN110" i="83"/>
  <c r="BO110" i="83" s="1"/>
  <c r="U153" i="83"/>
  <c r="I153" i="83"/>
  <c r="K153" i="83" s="1"/>
  <c r="M153" i="83" s="1"/>
  <c r="O153" i="83" s="1"/>
  <c r="AI153" i="83"/>
  <c r="U33" i="83"/>
  <c r="AI33" i="83" s="1"/>
  <c r="AX8" i="83"/>
  <c r="AY8" i="83" s="1"/>
  <c r="BN86" i="83"/>
  <c r="BO86" i="83" s="1"/>
  <c r="AI120" i="83"/>
  <c r="AX134" i="83"/>
  <c r="AY134" i="83" s="1"/>
  <c r="CD81" i="83"/>
  <c r="CD25" i="83"/>
  <c r="CE25" i="83" s="1"/>
  <c r="BN139" i="83"/>
  <c r="BO139" i="83" s="1"/>
  <c r="BN46" i="83"/>
  <c r="BO46" i="83" s="1"/>
  <c r="BN93" i="83"/>
  <c r="BO93" i="83" s="1"/>
  <c r="BN149" i="83"/>
  <c r="BO149" i="83" s="1"/>
  <c r="BN106" i="83"/>
  <c r="BO106" i="83" s="1"/>
  <c r="BN172" i="83"/>
  <c r="BO172" i="83" s="1"/>
  <c r="BN121" i="83"/>
  <c r="BO121" i="83" s="1"/>
  <c r="CD124" i="83"/>
  <c r="CE124" i="83" s="1"/>
  <c r="CD40" i="83"/>
  <c r="CE40" i="83" s="1"/>
  <c r="AX158" i="83"/>
  <c r="AY158" i="83" s="1"/>
  <c r="AX77" i="83"/>
  <c r="AY77" i="83" s="1"/>
  <c r="AX22" i="83"/>
  <c r="AY22" i="83" s="1"/>
  <c r="AX159" i="83"/>
  <c r="AY159" i="83" s="1"/>
  <c r="AX114" i="83"/>
  <c r="AY114" i="83" s="1"/>
  <c r="CD44" i="83"/>
  <c r="CE44" i="83" s="1"/>
  <c r="BN151" i="83"/>
  <c r="BO151" i="83" s="1"/>
  <c r="BN94" i="83"/>
  <c r="BO94" i="83" s="1"/>
  <c r="AI83" i="83"/>
  <c r="AI109" i="83"/>
  <c r="CD88" i="83"/>
  <c r="CE88" i="83" s="1"/>
  <c r="BO89" i="83"/>
  <c r="CD37" i="83"/>
  <c r="I139" i="83"/>
  <c r="K139" i="83" s="1"/>
  <c r="M139" i="83" s="1"/>
  <c r="O139" i="83" s="1"/>
  <c r="CD30" i="83"/>
  <c r="CE30" i="83" s="1"/>
  <c r="BN113" i="83"/>
  <c r="BO113" i="83" s="1"/>
  <c r="AX104" i="83"/>
  <c r="AY104" i="83" s="1"/>
  <c r="AX85" i="83"/>
  <c r="AY85" i="83" s="1"/>
  <c r="AX36" i="83"/>
  <c r="AY36" i="83" s="1"/>
  <c r="AX103" i="83"/>
  <c r="AY103" i="83" s="1"/>
  <c r="BN85" i="83"/>
  <c r="BO85" i="83" s="1"/>
  <c r="AX39" i="83"/>
  <c r="AY39" i="83" s="1"/>
  <c r="CD43" i="83"/>
  <c r="CE43" i="83" s="1"/>
  <c r="CD24" i="83"/>
  <c r="CE24" i="83" s="1"/>
  <c r="BN44" i="83"/>
  <c r="BO44" i="83" s="1"/>
  <c r="BN25" i="83"/>
  <c r="BO25" i="83" s="1"/>
  <c r="E28" i="70"/>
  <c r="D369" i="86"/>
  <c r="D162" i="85"/>
  <c r="F369" i="86" s="1"/>
  <c r="CD65" i="83"/>
  <c r="CE65" i="83" s="1"/>
  <c r="U65" i="83"/>
  <c r="AI65" i="83" s="1"/>
  <c r="BO64" i="83"/>
  <c r="CD7" i="83"/>
  <c r="CE7" i="83" s="1"/>
  <c r="CE37" i="83"/>
  <c r="AX32" i="83"/>
  <c r="AY32" i="83" s="1"/>
  <c r="BN72" i="83"/>
  <c r="BO72" i="83" s="1"/>
  <c r="BN74" i="83"/>
  <c r="BN114" i="83"/>
  <c r="BO114" i="83" s="1"/>
  <c r="AY91" i="83"/>
  <c r="CD45" i="83"/>
  <c r="CE45" i="83" s="1"/>
  <c r="CD150" i="83"/>
  <c r="CE150" i="83" s="1"/>
  <c r="BN158" i="83"/>
  <c r="BO158" i="83" s="1"/>
  <c r="BN134" i="83"/>
  <c r="BO134" i="83" s="1"/>
  <c r="BN39" i="83"/>
  <c r="BO39" i="83" s="1"/>
  <c r="AY89" i="83"/>
  <c r="CD67" i="83"/>
  <c r="CE67" i="83" s="1"/>
  <c r="AI74" i="83"/>
  <c r="BN76" i="83"/>
  <c r="BO76" i="83" s="1"/>
  <c r="AX79" i="83"/>
  <c r="AY79" i="83" s="1"/>
  <c r="AX23" i="83"/>
  <c r="AY23" i="83" s="1"/>
  <c r="BN84" i="83"/>
  <c r="BO84" i="83" s="1"/>
  <c r="AX60" i="83"/>
  <c r="AY60" i="83" s="1"/>
  <c r="U57" i="83"/>
  <c r="AI57" i="83"/>
  <c r="BN30" i="83"/>
  <c r="BO30" i="83" s="1"/>
  <c r="CE32" i="83"/>
  <c r="F29" i="85"/>
  <c r="H23" i="86" s="1"/>
  <c r="H396" i="86" s="1"/>
  <c r="K396" i="86" s="1"/>
  <c r="B23" i="86"/>
  <c r="BN137" i="83"/>
  <c r="BO137" i="83" s="1"/>
  <c r="BN112" i="83"/>
  <c r="BO112" i="83" s="1"/>
  <c r="U12" i="83"/>
  <c r="AI12" i="83"/>
  <c r="CD83" i="83"/>
  <c r="CE83" i="83" s="1"/>
  <c r="CD116" i="83"/>
  <c r="CE116" i="83" s="1"/>
  <c r="BN148" i="83"/>
  <c r="BO148" i="83" s="1"/>
  <c r="BO123" i="83"/>
  <c r="BN12" i="83"/>
  <c r="BO12" i="83" s="1"/>
  <c r="AX132" i="83"/>
  <c r="AY132" i="83" s="1"/>
  <c r="D18" i="72"/>
  <c r="D27" i="72" s="1"/>
  <c r="U28" i="83"/>
  <c r="AI28" i="83" s="1"/>
  <c r="AX163" i="83"/>
  <c r="AY163" i="83" s="1"/>
  <c r="BN144" i="83"/>
  <c r="BO144" i="83" s="1"/>
  <c r="BN115" i="83"/>
  <c r="BO115" i="83" s="1"/>
  <c r="BN97" i="83"/>
  <c r="BO97" i="83" s="1"/>
  <c r="BN101" i="83"/>
  <c r="BN21" i="83"/>
  <c r="BO21" i="83" s="1"/>
  <c r="BN9" i="83"/>
  <c r="BO9" i="83" s="1"/>
  <c r="CD143" i="83"/>
  <c r="CE143" i="83" s="1"/>
  <c r="AX80" i="83"/>
  <c r="AY80" i="83" s="1"/>
  <c r="AX82" i="83"/>
  <c r="AY82" i="83" s="1"/>
  <c r="CD16" i="83"/>
  <c r="CE16" i="83" s="1"/>
  <c r="CD64" i="83"/>
  <c r="CE64" i="83" s="1"/>
  <c r="CD63" i="83"/>
  <c r="CE63" i="83" s="1"/>
  <c r="CE62" i="83"/>
  <c r="U60" i="83"/>
  <c r="AI60" i="83" s="1"/>
  <c r="BN59" i="83"/>
  <c r="BO59" i="83" s="1"/>
  <c r="AY58" i="83"/>
  <c r="AX56" i="83"/>
  <c r="AY56" i="83" s="1"/>
  <c r="CD52" i="83"/>
  <c r="CE52" i="83" s="1"/>
  <c r="BN52" i="83"/>
  <c r="BO52" i="83" s="1"/>
  <c r="AX52" i="83"/>
  <c r="AY52" i="83" s="1"/>
  <c r="BN51" i="83"/>
  <c r="BO51" i="83" s="1"/>
  <c r="CD50" i="83"/>
  <c r="CE50" i="83" s="1"/>
  <c r="U49" i="83"/>
  <c r="AI49" i="83" s="1"/>
  <c r="AI151" i="83"/>
  <c r="CD32" i="83"/>
  <c r="E8" i="79"/>
  <c r="I154" i="83"/>
  <c r="K154" i="83" s="1"/>
  <c r="M154" i="83" s="1"/>
  <c r="O154" i="83" s="1"/>
  <c r="U90" i="83"/>
  <c r="AI90" i="83" s="1"/>
  <c r="U11" i="83"/>
  <c r="AI11" i="83" s="1"/>
  <c r="CD27" i="83"/>
  <c r="CE27" i="83" s="1"/>
  <c r="AX21" i="83"/>
  <c r="AY21" i="83" s="1"/>
  <c r="BO101" i="83"/>
  <c r="BN129" i="83"/>
  <c r="BO129" i="83" s="1"/>
  <c r="BN79" i="83"/>
  <c r="BO79" i="83" s="1"/>
  <c r="BN14" i="83"/>
  <c r="BO14" i="83" s="1"/>
  <c r="AX41" i="83"/>
  <c r="AY41" i="83" s="1"/>
  <c r="CD42" i="83"/>
  <c r="CE42" i="83" s="1"/>
  <c r="AI67" i="83"/>
  <c r="CD68" i="83"/>
  <c r="CE68" i="83" s="1"/>
  <c r="AX70" i="83"/>
  <c r="AY70" i="83" s="1"/>
  <c r="BN70" i="83"/>
  <c r="BO70" i="83" s="1"/>
  <c r="BN71" i="83"/>
  <c r="BO71" i="83" s="1"/>
  <c r="AX72" i="83"/>
  <c r="AY72" i="83" s="1"/>
  <c r="AI73" i="83"/>
  <c r="AX73" i="83"/>
  <c r="AY73" i="83" s="1"/>
  <c r="AI14" i="83"/>
  <c r="AX14" i="83"/>
  <c r="AY14" i="83" s="1"/>
  <c r="CD14" i="83"/>
  <c r="CE14" i="83" s="1"/>
  <c r="BN26" i="83"/>
  <c r="BO26" i="83" s="1"/>
  <c r="AI26" i="83"/>
  <c r="C28" i="70"/>
  <c r="CD59" i="83"/>
  <c r="CE59" i="83" s="1"/>
  <c r="BN58" i="83"/>
  <c r="BO58" i="83" s="1"/>
  <c r="CD57" i="83"/>
  <c r="CE57" i="83" s="1"/>
  <c r="AI56" i="83"/>
  <c r="CD120" i="83"/>
  <c r="CE120" i="83" s="1"/>
  <c r="CD110" i="83"/>
  <c r="CE110" i="83" s="1"/>
  <c r="J68" i="28"/>
  <c r="D137" i="86" s="1"/>
  <c r="F19" i="79"/>
  <c r="H47" i="28"/>
  <c r="H64" i="28" s="1"/>
  <c r="H69" i="28" s="1"/>
  <c r="H55" i="27" s="1"/>
  <c r="BN146" i="83"/>
  <c r="BO146" i="83" s="1"/>
  <c r="AX115" i="83"/>
  <c r="AY115" i="83" s="1"/>
  <c r="F7" i="79"/>
  <c r="C17" i="57" s="1"/>
  <c r="G17" i="57" s="1"/>
  <c r="I40" i="54"/>
  <c r="AI80" i="83"/>
  <c r="AI152" i="83"/>
  <c r="BO74" i="83"/>
  <c r="AX83" i="83"/>
  <c r="AY83" i="83" s="1"/>
  <c r="AX30" i="83"/>
  <c r="AY30" i="83" s="1"/>
  <c r="BN154" i="83"/>
  <c r="BO154" i="83" s="1"/>
  <c r="BN77" i="83"/>
  <c r="BO77" i="83" s="1"/>
  <c r="BN40" i="83"/>
  <c r="BO40" i="83" s="1"/>
  <c r="BN48" i="83"/>
  <c r="BO48" i="83" s="1"/>
  <c r="BN116" i="83"/>
  <c r="BO116" i="83" s="1"/>
  <c r="AX153" i="83"/>
  <c r="AY153" i="83" s="1"/>
  <c r="AX109" i="83"/>
  <c r="AX139" i="83"/>
  <c r="AY139" i="83" s="1"/>
  <c r="AX110" i="83"/>
  <c r="AY110" i="83" s="1"/>
  <c r="BN104" i="83"/>
  <c r="BO104" i="83" s="1"/>
  <c r="AI27" i="83"/>
  <c r="C11" i="62"/>
  <c r="U146" i="83"/>
  <c r="I146" i="83"/>
  <c r="K146" i="83" s="1"/>
  <c r="M146" i="83" s="1"/>
  <c r="O146" i="83" s="1"/>
  <c r="U20" i="83"/>
  <c r="AI20" i="83" s="1"/>
  <c r="BN41" i="83"/>
  <c r="BO41" i="83" s="1"/>
  <c r="CD41" i="83"/>
  <c r="CE41" i="83" s="1"/>
  <c r="BN68" i="83"/>
  <c r="BO68" i="83" s="1"/>
  <c r="AY59" i="83"/>
  <c r="AI58" i="83"/>
  <c r="CD56" i="83"/>
  <c r="CE56" i="83" s="1"/>
  <c r="CD55" i="83"/>
  <c r="CE55" i="83" s="1"/>
  <c r="BN53" i="83"/>
  <c r="BO53" i="83" s="1"/>
  <c r="AX53" i="83"/>
  <c r="AY53" i="83" s="1"/>
  <c r="AI139" i="83"/>
  <c r="BN69" i="83"/>
  <c r="BO69" i="83" s="1"/>
  <c r="U45" i="83"/>
  <c r="AI45" i="83" s="1"/>
  <c r="CD135" i="83"/>
  <c r="CE135" i="83" s="1"/>
  <c r="CD70" i="83"/>
  <c r="CE70" i="83" s="1"/>
  <c r="CD58" i="83"/>
  <c r="CE58" i="83" s="1"/>
  <c r="BN57" i="83"/>
  <c r="BO57" i="83" s="1"/>
  <c r="BN55" i="83"/>
  <c r="BO55" i="83" s="1"/>
  <c r="AX55" i="83"/>
  <c r="AY55" i="83" s="1"/>
  <c r="CE54" i="83"/>
  <c r="BN54" i="83"/>
  <c r="BO54" i="83" s="1"/>
  <c r="CD53" i="83"/>
  <c r="CE53" i="83" s="1"/>
  <c r="AI52" i="83"/>
  <c r="CD51" i="83"/>
  <c r="CE51" i="83" s="1"/>
  <c r="AX51" i="83"/>
  <c r="AY51" i="83" s="1"/>
  <c r="AX50" i="83"/>
  <c r="AY50" i="83" s="1"/>
  <c r="BN50" i="83"/>
  <c r="BO50" i="83" s="1"/>
  <c r="BN7" i="83"/>
  <c r="BO7" i="83" s="1"/>
  <c r="BN56" i="83"/>
  <c r="BO56" i="83" s="1"/>
  <c r="AY67" i="83"/>
  <c r="BN73" i="83"/>
  <c r="BO73" i="83" s="1"/>
  <c r="CD103" i="83"/>
  <c r="CE103" i="83" s="1"/>
  <c r="CD85" i="83"/>
  <c r="CE85" i="83" s="1"/>
  <c r="CD46" i="83"/>
  <c r="CE46" i="83" s="1"/>
  <c r="CD22" i="83"/>
  <c r="CE22" i="83" s="1"/>
  <c r="AX40" i="83"/>
  <c r="AY40" i="83" s="1"/>
  <c r="AX151" i="83"/>
  <c r="AY151" i="83" s="1"/>
  <c r="AX44" i="83"/>
  <c r="AY44" i="83" s="1"/>
  <c r="AX25" i="83"/>
  <c r="AY25" i="83" s="1"/>
  <c r="BO159" i="83"/>
  <c r="AX155" i="83"/>
  <c r="AY155" i="83" s="1"/>
  <c r="AX111" i="83"/>
  <c r="AY111" i="83" s="1"/>
  <c r="CE89" i="83"/>
  <c r="CE81" i="83"/>
  <c r="AX96" i="83"/>
  <c r="AY96" i="83" s="1"/>
  <c r="AX48" i="83"/>
  <c r="AY48" i="83" s="1"/>
  <c r="CD114" i="83"/>
  <c r="CE114" i="83" s="1"/>
  <c r="CD102" i="83"/>
  <c r="CE102" i="83" s="1"/>
  <c r="AI77" i="83"/>
  <c r="D159" i="85"/>
  <c r="D149" i="86"/>
  <c r="F22" i="67"/>
  <c r="F44" i="67" s="1"/>
  <c r="I45" i="67"/>
  <c r="AI97" i="83"/>
  <c r="AI31" i="83"/>
  <c r="CD144" i="83"/>
  <c r="CE144" i="83" s="1"/>
  <c r="CD97" i="83"/>
  <c r="CE97" i="83" s="1"/>
  <c r="CD10" i="83"/>
  <c r="CE10" i="83" s="1"/>
  <c r="AY127" i="83"/>
  <c r="AY144" i="83"/>
  <c r="AX144" i="83"/>
  <c r="AX126" i="83"/>
  <c r="AY126" i="83" s="1"/>
  <c r="AX100" i="83"/>
  <c r="AY100" i="83" s="1"/>
  <c r="CD100" i="83"/>
  <c r="CE100" i="83" s="1"/>
  <c r="CD91" i="83"/>
  <c r="CE91" i="83" s="1"/>
  <c r="AI170" i="83"/>
  <c r="AI107" i="83"/>
  <c r="D264" i="85"/>
  <c r="C14" i="64"/>
  <c r="G14" i="64" s="1"/>
  <c r="H111" i="86"/>
  <c r="Q110" i="86" s="1"/>
  <c r="AX160" i="83"/>
  <c r="AY160" i="83" s="1"/>
  <c r="AX141" i="83"/>
  <c r="AY141" i="83" s="1"/>
  <c r="AX136" i="83"/>
  <c r="AY136" i="83" s="1"/>
  <c r="AX121" i="83"/>
  <c r="AY121" i="83" s="1"/>
  <c r="AX116" i="83"/>
  <c r="AY116" i="83" s="1"/>
  <c r="AX94" i="83"/>
  <c r="AY94" i="83" s="1"/>
  <c r="AX86" i="83"/>
  <c r="AY86" i="83" s="1"/>
  <c r="CD159" i="83"/>
  <c r="CE159" i="83" s="1"/>
  <c r="CD130" i="83"/>
  <c r="CE130" i="83" s="1"/>
  <c r="AX147" i="83"/>
  <c r="AY147" i="83" s="1"/>
  <c r="AX137" i="83"/>
  <c r="AY137" i="83" s="1"/>
  <c r="AX122" i="83"/>
  <c r="AY122" i="83" s="1"/>
  <c r="AX38" i="83"/>
  <c r="AY38" i="83" s="1"/>
  <c r="CD172" i="83"/>
  <c r="CD139" i="83"/>
  <c r="CE139" i="83" s="1"/>
  <c r="AX162" i="83"/>
  <c r="AY162" i="83" s="1"/>
  <c r="AX148" i="83"/>
  <c r="AY148" i="83" s="1"/>
  <c r="AX138" i="83"/>
  <c r="AY138" i="83" s="1"/>
  <c r="AX123" i="83"/>
  <c r="AY123" i="83" s="1"/>
  <c r="AX119" i="83"/>
  <c r="AY119" i="83" s="1"/>
  <c r="AX98" i="83"/>
  <c r="AY98" i="83" s="1"/>
  <c r="AX92" i="83"/>
  <c r="AY92" i="83" s="1"/>
  <c r="AX135" i="83"/>
  <c r="AY135" i="83" s="1"/>
  <c r="CD133" i="83"/>
  <c r="CE133" i="83" s="1"/>
  <c r="BN92" i="83"/>
  <c r="BO92" i="83" s="1"/>
  <c r="AI157" i="83"/>
  <c r="U95" i="83"/>
  <c r="AI95" i="83" s="1"/>
  <c r="U143" i="83"/>
  <c r="I143" i="83"/>
  <c r="AX118" i="83"/>
  <c r="AY118" i="83" s="1"/>
  <c r="AX99" i="83"/>
  <c r="AY99" i="83" s="1"/>
  <c r="AX152" i="83"/>
  <c r="AY152" i="83" s="1"/>
  <c r="AX143" i="83"/>
  <c r="AY143" i="83" s="1"/>
  <c r="AI101" i="83"/>
  <c r="AX101" i="83"/>
  <c r="AY101" i="83" s="1"/>
  <c r="AX95" i="83"/>
  <c r="AY95" i="83" s="1"/>
  <c r="BN169" i="83"/>
  <c r="BO169" i="83" s="1"/>
  <c r="CD152" i="83"/>
  <c r="CD145" i="83"/>
  <c r="CE145" i="83" s="1"/>
  <c r="CD118" i="83"/>
  <c r="CE118" i="83" s="1"/>
  <c r="CD99" i="83"/>
  <c r="CE99" i="83" s="1"/>
  <c r="CD170" i="83"/>
  <c r="CE170" i="83" s="1"/>
  <c r="U50" i="83"/>
  <c r="AI50" i="83" s="1"/>
  <c r="AI104" i="83"/>
  <c r="AI79" i="83"/>
  <c r="C31" i="27"/>
  <c r="CD155" i="83"/>
  <c r="CE155" i="83" s="1"/>
  <c r="AX125" i="83"/>
  <c r="AY125" i="83" s="1"/>
  <c r="AX107" i="83"/>
  <c r="AY107" i="83" s="1"/>
  <c r="AX129" i="83"/>
  <c r="AY129" i="83" s="1"/>
  <c r="CD163" i="83"/>
  <c r="CE163" i="83" s="1"/>
  <c r="CD115" i="83"/>
  <c r="CE115" i="83" s="1"/>
  <c r="CD21" i="83"/>
  <c r="CE21" i="83" s="1"/>
  <c r="C47" i="28"/>
  <c r="C64" i="28" s="1"/>
  <c r="C69" i="28" s="1"/>
  <c r="C55" i="27" s="1"/>
  <c r="AX76" i="83"/>
  <c r="AY76" i="83" s="1"/>
  <c r="AI87" i="83"/>
  <c r="AI16" i="83"/>
  <c r="AI23" i="83"/>
  <c r="AI155" i="83"/>
  <c r="AI15" i="83"/>
  <c r="BN161" i="83"/>
  <c r="BO161" i="83" s="1"/>
  <c r="C26" i="71"/>
  <c r="C35" i="71" s="1"/>
  <c r="C39" i="71" s="1"/>
  <c r="F23" i="51"/>
  <c r="G23" i="51" s="1"/>
  <c r="D45" i="51"/>
  <c r="B28" i="70"/>
  <c r="D8" i="79"/>
  <c r="E36" i="70"/>
  <c r="E42" i="70" s="1"/>
  <c r="AI43" i="83"/>
  <c r="AI125" i="83"/>
  <c r="AI48" i="83"/>
  <c r="AX161" i="83"/>
  <c r="AY161" i="83" s="1"/>
  <c r="AI133" i="83"/>
  <c r="G47" i="28"/>
  <c r="G64" i="28" s="1"/>
  <c r="G69" i="28" s="1"/>
  <c r="G55" i="27" s="1"/>
  <c r="B26" i="71"/>
  <c r="B35" i="71" s="1"/>
  <c r="B39" i="71" s="1"/>
  <c r="CD154" i="83"/>
  <c r="CE154" i="83" s="1"/>
  <c r="O150" i="83"/>
  <c r="AI150" i="83" s="1"/>
  <c r="O148" i="83"/>
  <c r="AI148" i="83" s="1"/>
  <c r="BN96" i="83"/>
  <c r="BO96" i="83" s="1"/>
  <c r="AI163" i="83"/>
  <c r="CD101" i="83"/>
  <c r="CE101" i="83" s="1"/>
  <c r="BN163" i="83"/>
  <c r="BO163" i="83" s="1"/>
  <c r="CD146" i="83"/>
  <c r="CE146" i="83" s="1"/>
  <c r="AX13" i="83"/>
  <c r="AY13" i="83" s="1"/>
  <c r="BN152" i="83"/>
  <c r="BO152" i="83" s="1"/>
  <c r="BN142" i="83"/>
  <c r="BO142" i="83" s="1"/>
  <c r="CD95" i="83"/>
  <c r="CE95" i="83" s="1"/>
  <c r="J24" i="97"/>
  <c r="J30" i="27"/>
  <c r="B24" i="86" s="1"/>
  <c r="U121" i="83"/>
  <c r="AI121" i="83" s="1"/>
  <c r="BN109" i="83"/>
  <c r="BO109" i="83" s="1"/>
  <c r="AX128" i="83"/>
  <c r="AX112" i="83"/>
  <c r="CD160" i="83"/>
  <c r="CD149" i="83"/>
  <c r="CE149" i="83" s="1"/>
  <c r="CD131" i="83"/>
  <c r="CE131" i="83" s="1"/>
  <c r="CD93" i="83"/>
  <c r="CE93" i="83" s="1"/>
  <c r="CD77" i="83"/>
  <c r="CE77" i="83" s="1"/>
  <c r="J63" i="27"/>
  <c r="F97" i="86"/>
  <c r="F395" i="86" s="1"/>
  <c r="U128" i="83"/>
  <c r="AI128" i="83" s="1"/>
  <c r="CD113" i="83"/>
  <c r="CE113" i="83" s="1"/>
  <c r="CD105" i="83"/>
  <c r="CE105" i="83" s="1"/>
  <c r="BN133" i="83"/>
  <c r="BO133" i="83" s="1"/>
  <c r="AX24" i="83"/>
  <c r="AY24" i="83" s="1"/>
  <c r="AI118" i="83"/>
  <c r="U42" i="83"/>
  <c r="AI42" i="83" s="1"/>
  <c r="AI13" i="83"/>
  <c r="U102" i="83"/>
  <c r="AI102" i="83" s="1"/>
  <c r="U89" i="83"/>
  <c r="AI89" i="83" s="1"/>
  <c r="U44" i="83"/>
  <c r="AI44" i="83" s="1"/>
  <c r="D151" i="86"/>
  <c r="D161" i="85"/>
  <c r="F151" i="86" s="1"/>
  <c r="U149" i="83"/>
  <c r="I149" i="83"/>
  <c r="K149" i="83" s="1"/>
  <c r="M149" i="83" s="1"/>
  <c r="O149" i="83" s="1"/>
  <c r="AI76" i="83"/>
  <c r="B47" i="67"/>
  <c r="B60" i="67" s="1"/>
  <c r="B64" i="67" s="1"/>
  <c r="BN95" i="83"/>
  <c r="BO95" i="83" s="1"/>
  <c r="J47" i="27"/>
  <c r="E48" i="51"/>
  <c r="E61" i="51" s="1"/>
  <c r="E65" i="51" s="1"/>
  <c r="E31" i="62"/>
  <c r="C8" i="79"/>
  <c r="C42" i="70"/>
  <c r="AI46" i="83"/>
  <c r="AI103" i="83"/>
  <c r="AI86" i="83"/>
  <c r="BN125" i="83"/>
  <c r="BO125" i="83" s="1"/>
  <c r="BN111" i="83"/>
  <c r="BO111" i="83" s="1"/>
  <c r="BN103" i="83"/>
  <c r="BO103" i="83" s="1"/>
  <c r="BN108" i="83"/>
  <c r="BO108" i="83" s="1"/>
  <c r="F20" i="79"/>
  <c r="CD171" i="83"/>
  <c r="CE171" i="83" s="1"/>
  <c r="AX169" i="83"/>
  <c r="AY169" i="83" s="1"/>
  <c r="AX97" i="83"/>
  <c r="AY97" i="83" s="1"/>
  <c r="AI72" i="83"/>
  <c r="F40" i="70"/>
  <c r="E26" i="71"/>
  <c r="E35" i="71" s="1"/>
  <c r="E39" i="71" s="1"/>
  <c r="E27" i="69"/>
  <c r="E36" i="69" s="1"/>
  <c r="E40" i="69" s="1"/>
  <c r="E47" i="96"/>
  <c r="E60" i="96" s="1"/>
  <c r="E64" i="96" s="1"/>
  <c r="AI51" i="83"/>
  <c r="B27" i="72"/>
  <c r="AI24" i="83"/>
  <c r="H31" i="27"/>
  <c r="AY128" i="83"/>
  <c r="CD122" i="83"/>
  <c r="CE122" i="83" s="1"/>
  <c r="CD112" i="83"/>
  <c r="CE112" i="83" s="1"/>
  <c r="CD104" i="83"/>
  <c r="CE104" i="83" s="1"/>
  <c r="AX102" i="83"/>
  <c r="AY102" i="83" s="1"/>
  <c r="CD157" i="83"/>
  <c r="CE157" i="83" s="1"/>
  <c r="AX120" i="83"/>
  <c r="AY120" i="83" s="1"/>
  <c r="BN120" i="83"/>
  <c r="BO120" i="83" s="1"/>
  <c r="CD123" i="83"/>
  <c r="CE123" i="83" s="1"/>
  <c r="AX157" i="83"/>
  <c r="AY157" i="83" s="1"/>
  <c r="AX133" i="83"/>
  <c r="AY133" i="83" s="1"/>
  <c r="AI108" i="83"/>
  <c r="AI39" i="83"/>
  <c r="CD36" i="83"/>
  <c r="CE36" i="83" s="1"/>
  <c r="U147" i="83"/>
  <c r="AI147" i="83" s="1"/>
  <c r="C47" i="67"/>
  <c r="C60" i="67" s="1"/>
  <c r="C64" i="67" s="1"/>
  <c r="B36" i="70"/>
  <c r="B42" i="70" s="1"/>
  <c r="CD129" i="83"/>
  <c r="CE129" i="83" s="1"/>
  <c r="E47" i="28"/>
  <c r="E64" i="28" s="1"/>
  <c r="E69" i="28" s="1"/>
  <c r="B47" i="96"/>
  <c r="B60" i="96" s="1"/>
  <c r="B64" i="96" s="1"/>
  <c r="D25" i="98"/>
  <c r="AI7" i="83"/>
  <c r="F19" i="55"/>
  <c r="H18" i="55"/>
  <c r="D19" i="55"/>
  <c r="B22" i="79"/>
  <c r="B8" i="79"/>
  <c r="F13" i="79"/>
  <c r="B15" i="79"/>
  <c r="H12" i="55"/>
  <c r="J27" i="27"/>
  <c r="B31" i="27"/>
  <c r="G19" i="55"/>
  <c r="E22" i="79"/>
  <c r="F21" i="79"/>
  <c r="F14" i="79"/>
  <c r="F12" i="79"/>
  <c r="A46" i="52"/>
  <c r="H397" i="86"/>
  <c r="G33" i="69"/>
  <c r="O145" i="83"/>
  <c r="AI145" i="83" s="1"/>
  <c r="G32" i="71"/>
  <c r="CD162" i="83"/>
  <c r="CE162" i="83" s="1"/>
  <c r="K142" i="83"/>
  <c r="M142" i="83" s="1"/>
  <c r="O142" i="83" s="1"/>
  <c r="U119" i="83"/>
  <c r="AI119" i="83" s="1"/>
  <c r="U112" i="83"/>
  <c r="AI112" i="83" s="1"/>
  <c r="U37" i="83"/>
  <c r="AI37" i="83" s="1"/>
  <c r="BN141" i="83"/>
  <c r="BO141" i="83" s="1"/>
  <c r="U110" i="83"/>
  <c r="AI110" i="83" s="1"/>
  <c r="U30" i="83"/>
  <c r="AI30" i="83" s="1"/>
  <c r="AI22" i="83"/>
  <c r="CE172" i="83"/>
  <c r="CE160" i="83"/>
  <c r="AY112" i="83"/>
  <c r="BN105" i="83"/>
  <c r="BO105" i="83" s="1"/>
  <c r="AI93" i="83"/>
  <c r="AI81" i="83"/>
  <c r="U134" i="83"/>
  <c r="AI134" i="83" s="1"/>
  <c r="BN107" i="83"/>
  <c r="BO107" i="83" s="1"/>
  <c r="CD119" i="83"/>
  <c r="CE119" i="83" s="1"/>
  <c r="CD109" i="83"/>
  <c r="CE109" i="83" s="1"/>
  <c r="CD98" i="83"/>
  <c r="CE98" i="83" s="1"/>
  <c r="I138" i="83"/>
  <c r="U138" i="83"/>
  <c r="AI91" i="83"/>
  <c r="CD125" i="83"/>
  <c r="CE125" i="83" s="1"/>
  <c r="AX149" i="83"/>
  <c r="AY149" i="83" s="1"/>
  <c r="BN98" i="83"/>
  <c r="BO98" i="83" s="1"/>
  <c r="BN83" i="83"/>
  <c r="BO83" i="83" s="1"/>
  <c r="CD158" i="83"/>
  <c r="CE158" i="83" s="1"/>
  <c r="CD151" i="83"/>
  <c r="CE151" i="83" s="1"/>
  <c r="CD147" i="83"/>
  <c r="CE147" i="83" s="1"/>
  <c r="CD137" i="83"/>
  <c r="CE137" i="83" s="1"/>
  <c r="CD128" i="83"/>
  <c r="CE128" i="83" s="1"/>
  <c r="CD117" i="83"/>
  <c r="CE117" i="83" s="1"/>
  <c r="CD108" i="83"/>
  <c r="CE108" i="83" s="1"/>
  <c r="AX172" i="83"/>
  <c r="AY172" i="83" s="1"/>
  <c r="CD153" i="83"/>
  <c r="CE153" i="83" s="1"/>
  <c r="CD148" i="83"/>
  <c r="CE148" i="83" s="1"/>
  <c r="CD138" i="83"/>
  <c r="CE138" i="83" s="1"/>
  <c r="CD134" i="83"/>
  <c r="CE134" i="83" s="1"/>
  <c r="CD92" i="83"/>
  <c r="CE92" i="83" s="1"/>
  <c r="AX117" i="83"/>
  <c r="AY117" i="83" s="1"/>
  <c r="AX108" i="83"/>
  <c r="AY108" i="83" s="1"/>
  <c r="AX105" i="83"/>
  <c r="AY105" i="83" s="1"/>
  <c r="CD161" i="83"/>
  <c r="CE161" i="83" s="1"/>
  <c r="BN162" i="83"/>
  <c r="BO162" i="83" s="1"/>
  <c r="BN135" i="83"/>
  <c r="BO135" i="83" s="1"/>
  <c r="BN132" i="83"/>
  <c r="BO132" i="83" s="1"/>
  <c r="BN102" i="83"/>
  <c r="BO102" i="83" s="1"/>
  <c r="AI126" i="83"/>
  <c r="AI113" i="83"/>
  <c r="AI162" i="83"/>
  <c r="U160" i="83"/>
  <c r="AI160" i="83" s="1"/>
  <c r="U130" i="83"/>
  <c r="AI130" i="83" s="1"/>
  <c r="AI98" i="83"/>
  <c r="AI92" i="83"/>
  <c r="AI78" i="83"/>
  <c r="CD69" i="83"/>
  <c r="CE69" i="83" s="1"/>
  <c r="BN160" i="83"/>
  <c r="BO160" i="83" s="1"/>
  <c r="BN124" i="83"/>
  <c r="BO124" i="83" s="1"/>
  <c r="BN119" i="83"/>
  <c r="BO119" i="83" s="1"/>
  <c r="BN45" i="83"/>
  <c r="BO45" i="83" s="1"/>
  <c r="U141" i="83"/>
  <c r="I141" i="83"/>
  <c r="U136" i="83"/>
  <c r="I136" i="83"/>
  <c r="AI122" i="83"/>
  <c r="AI21" i="83"/>
  <c r="AI106" i="83"/>
  <c r="AI47" i="83"/>
  <c r="U115" i="83"/>
  <c r="AI115" i="83" s="1"/>
  <c r="C47" i="96"/>
  <c r="C60" i="96" s="1"/>
  <c r="C64" i="96" s="1"/>
  <c r="AI41" i="83"/>
  <c r="CD72" i="83"/>
  <c r="CE72" i="83" s="1"/>
  <c r="U61" i="83"/>
  <c r="AI61" i="83" s="1"/>
  <c r="U172" i="83"/>
  <c r="AI172" i="83" s="1"/>
  <c r="AI94" i="83"/>
  <c r="U135" i="83"/>
  <c r="AI169" i="83"/>
  <c r="C48" i="51"/>
  <c r="C61" i="51" s="1"/>
  <c r="C65" i="51" s="1"/>
  <c r="CD79" i="83"/>
  <c r="CE79" i="83" s="1"/>
  <c r="C15" i="79"/>
  <c r="D15" i="79"/>
  <c r="F18" i="79"/>
  <c r="AI171" i="83"/>
  <c r="CE152" i="83"/>
  <c r="CD156" i="83"/>
  <c r="CE156" i="83" s="1"/>
  <c r="AX142" i="83"/>
  <c r="AY142" i="83" s="1"/>
  <c r="CD126" i="83"/>
  <c r="CE126" i="83" s="1"/>
  <c r="AX170" i="83"/>
  <c r="AY170" i="83" s="1"/>
  <c r="AX145" i="83"/>
  <c r="AY145" i="83" s="1"/>
  <c r="BN170" i="83"/>
  <c r="BO170" i="83" s="1"/>
  <c r="BN28" i="83"/>
  <c r="BO28" i="83" s="1"/>
  <c r="BN35" i="83"/>
  <c r="BO35" i="83" s="1"/>
  <c r="H23" i="98"/>
  <c r="H25" i="98" s="1"/>
  <c r="C27" i="72"/>
  <c r="AX7" i="83"/>
  <c r="AY7" i="83" s="1"/>
  <c r="B64" i="28"/>
  <c r="B69" i="28" s="1"/>
  <c r="AX168" i="83"/>
  <c r="AY168" i="83" s="1"/>
  <c r="CD166" i="83"/>
  <c r="CE166" i="83" s="1"/>
  <c r="BI174" i="83"/>
  <c r="I17" i="84" s="1"/>
  <c r="AI165" i="83"/>
  <c r="J77" i="27"/>
  <c r="F47" i="28"/>
  <c r="F64" i="28" s="1"/>
  <c r="F69" i="28" s="1"/>
  <c r="F55" i="27" s="1"/>
  <c r="G14" i="70"/>
  <c r="F16" i="70"/>
  <c r="G16" i="70" s="1"/>
  <c r="D16" i="70"/>
  <c r="F206" i="85"/>
  <c r="H127" i="86" s="1"/>
  <c r="C40" i="52"/>
  <c r="D132" i="85"/>
  <c r="CD168" i="83"/>
  <c r="CE168" i="83" s="1"/>
  <c r="BN168" i="83"/>
  <c r="BO168" i="83" s="1"/>
  <c r="BN167" i="83"/>
  <c r="BO167" i="83" s="1"/>
  <c r="CD167" i="83"/>
  <c r="CE167" i="83" s="1"/>
  <c r="BE174" i="83"/>
  <c r="I13" i="84" s="1"/>
  <c r="AX167" i="83"/>
  <c r="AY167" i="83" s="1"/>
  <c r="BN166" i="83"/>
  <c r="BO166" i="83" s="1"/>
  <c r="BM174" i="83"/>
  <c r="I21" i="84" s="1"/>
  <c r="CB174" i="83"/>
  <c r="M20" i="84" s="1"/>
  <c r="AX166" i="83"/>
  <c r="AY166" i="83" s="1"/>
  <c r="BW174" i="83"/>
  <c r="M15" i="84" s="1"/>
  <c r="BN165" i="83"/>
  <c r="BO165" i="83" s="1"/>
  <c r="CD165" i="83"/>
  <c r="CE165" i="83" s="1"/>
  <c r="CD164" i="83"/>
  <c r="CE164" i="83" s="1"/>
  <c r="BY174" i="83"/>
  <c r="M17" i="84" s="1"/>
  <c r="AX164" i="83"/>
  <c r="AY164" i="83" s="1"/>
  <c r="AI164" i="83"/>
  <c r="S174" i="83"/>
  <c r="CA174" i="83"/>
  <c r="M19" i="84" s="1"/>
  <c r="BG174" i="83"/>
  <c r="I15" i="84" s="1"/>
  <c r="AI166" i="83"/>
  <c r="AV174" i="83"/>
  <c r="E20" i="84" s="1"/>
  <c r="BT174" i="83"/>
  <c r="M12" i="84" s="1"/>
  <c r="BC174" i="83"/>
  <c r="I11" i="84" s="1"/>
  <c r="AS174" i="83"/>
  <c r="E17" i="84" s="1"/>
  <c r="AP174" i="83"/>
  <c r="E14" i="84" s="1"/>
  <c r="AO174" i="83"/>
  <c r="E13" i="84" s="1"/>
  <c r="BU174" i="83"/>
  <c r="M13" i="84" s="1"/>
  <c r="W174" i="83"/>
  <c r="BR174" i="83"/>
  <c r="M9" i="84" s="1"/>
  <c r="BN164" i="83"/>
  <c r="BO164" i="83" s="1"/>
  <c r="AX165" i="83"/>
  <c r="AY165" i="83" s="1"/>
  <c r="AL174" i="83"/>
  <c r="E9" i="84" s="1"/>
  <c r="BJ174" i="83"/>
  <c r="I18" i="84" s="1"/>
  <c r="BZ174" i="83"/>
  <c r="M18" i="84" s="1"/>
  <c r="CC174" i="83"/>
  <c r="M21" i="84" s="1"/>
  <c r="AU174" i="83"/>
  <c r="E19" i="84" s="1"/>
  <c r="BV174" i="83"/>
  <c r="M14" i="84" s="1"/>
  <c r="AN174" i="83"/>
  <c r="E12" i="84" s="1"/>
  <c r="BB174" i="83"/>
  <c r="I9" i="84" s="1"/>
  <c r="BS174" i="83"/>
  <c r="M11" i="84" s="1"/>
  <c r="G174" i="83"/>
  <c r="Q25" i="84" s="1"/>
  <c r="F163" i="85" s="1"/>
  <c r="H152" i="86" s="1"/>
  <c r="M152" i="86" s="1"/>
  <c r="G28" i="50" s="1"/>
  <c r="C14" i="82" s="1"/>
  <c r="AW174" i="83"/>
  <c r="E21" i="84" s="1"/>
  <c r="BL174" i="83"/>
  <c r="I20" i="84" s="1"/>
  <c r="BK174" i="83"/>
  <c r="I19" i="84" s="1"/>
  <c r="AM174" i="83"/>
  <c r="E11" i="84" s="1"/>
  <c r="AR174" i="83"/>
  <c r="E16" i="84" s="1"/>
  <c r="BH174" i="83"/>
  <c r="I16" i="84" s="1"/>
  <c r="BX174" i="83"/>
  <c r="M16" i="84" s="1"/>
  <c r="AQ174" i="83"/>
  <c r="E15" i="84" s="1"/>
  <c r="BF174" i="83"/>
  <c r="I14" i="84" s="1"/>
  <c r="AT174" i="83"/>
  <c r="E18" i="84" s="1"/>
  <c r="AA174" i="83"/>
  <c r="U167" i="83"/>
  <c r="BD174" i="83"/>
  <c r="I12" i="84" s="1"/>
  <c r="AE174" i="83"/>
  <c r="D268" i="85"/>
  <c r="D44" i="85" s="1"/>
  <c r="F39" i="86" s="1"/>
  <c r="F422" i="86"/>
  <c r="O42" i="86"/>
  <c r="C28" i="49" s="1"/>
  <c r="D90" i="85"/>
  <c r="F363" i="86" s="1"/>
  <c r="F400" i="86" s="1"/>
  <c r="F402" i="86"/>
  <c r="H403" i="86"/>
  <c r="Q135" i="86"/>
  <c r="C63" i="49" s="1"/>
  <c r="J78" i="27" s="1"/>
  <c r="J18" i="28"/>
  <c r="D147" i="86"/>
  <c r="D158" i="85"/>
  <c r="F148" i="86" s="1"/>
  <c r="M372" i="86"/>
  <c r="J58" i="28"/>
  <c r="H3" i="95"/>
  <c r="H11" i="95" s="1"/>
  <c r="F371" i="86"/>
  <c r="M371" i="86" s="1"/>
  <c r="K419" i="86"/>
  <c r="H422" i="86"/>
  <c r="K420" i="86"/>
  <c r="K423" i="86"/>
  <c r="H402" i="86"/>
  <c r="Q54" i="86"/>
  <c r="F411" i="86"/>
  <c r="H348" i="86"/>
  <c r="K348" i="86" s="1"/>
  <c r="Q95" i="86"/>
  <c r="Q48" i="86"/>
  <c r="F220" i="85"/>
  <c r="H137" i="86" s="1"/>
  <c r="F47" i="85"/>
  <c r="H295" i="86" s="1"/>
  <c r="O30" i="86"/>
  <c r="C25" i="49" s="1"/>
  <c r="H40" i="86"/>
  <c r="H400" i="86" s="1"/>
  <c r="H395" i="86"/>
  <c r="O35" i="86"/>
  <c r="C26" i="49" s="1"/>
  <c r="Q51" i="86"/>
  <c r="F33" i="86"/>
  <c r="K421" i="86"/>
  <c r="F397" i="86"/>
  <c r="O45" i="86"/>
  <c r="C29" i="49" s="1"/>
  <c r="C38" i="82"/>
  <c r="G38" i="82" s="1"/>
  <c r="I55" i="27"/>
  <c r="F20" i="70"/>
  <c r="D25" i="70"/>
  <c r="G57" i="67"/>
  <c r="F34" i="70"/>
  <c r="G34" i="70" s="1"/>
  <c r="B247" i="86"/>
  <c r="F58" i="51"/>
  <c r="F17" i="51"/>
  <c r="G17" i="51" s="1"/>
  <c r="D19" i="51"/>
  <c r="F23" i="69"/>
  <c r="D24" i="69"/>
  <c r="G22" i="96"/>
  <c r="G32" i="70"/>
  <c r="F24" i="72"/>
  <c r="G24" i="72" s="1"/>
  <c r="G22" i="72"/>
  <c r="F26" i="51"/>
  <c r="G26" i="51" s="1"/>
  <c r="G14" i="51"/>
  <c r="D17" i="69"/>
  <c r="F15" i="69"/>
  <c r="F14" i="96"/>
  <c r="D18" i="96"/>
  <c r="D26" i="71"/>
  <c r="F15" i="71"/>
  <c r="F16" i="71" s="1"/>
  <c r="F31" i="72"/>
  <c r="F36" i="72" s="1"/>
  <c r="F23" i="71"/>
  <c r="G23" i="71" s="1"/>
  <c r="G20" i="71"/>
  <c r="D18" i="67"/>
  <c r="F15" i="67"/>
  <c r="F58" i="96"/>
  <c r="F18" i="72"/>
  <c r="G16" i="72"/>
  <c r="G18" i="72" s="1"/>
  <c r="C182" i="83" l="1"/>
  <c r="C184" i="83" s="1"/>
  <c r="F45" i="51"/>
  <c r="G45" i="51"/>
  <c r="C14" i="57"/>
  <c r="G14" i="57" s="1"/>
  <c r="H410" i="86"/>
  <c r="D47" i="67"/>
  <c r="D60" i="67" s="1"/>
  <c r="D64" i="67" s="1"/>
  <c r="C16" i="64"/>
  <c r="G16" i="64"/>
  <c r="C69" i="49"/>
  <c r="C19" i="62" s="1"/>
  <c r="AI63" i="83"/>
  <c r="AI40" i="83"/>
  <c r="AI62" i="83"/>
  <c r="AI135" i="83"/>
  <c r="C16" i="57"/>
  <c r="G16" i="57" s="1"/>
  <c r="B24" i="79"/>
  <c r="AI9" i="83"/>
  <c r="D35" i="71"/>
  <c r="Q174" i="83"/>
  <c r="Q30" i="84" s="1"/>
  <c r="F201" i="85" s="1"/>
  <c r="H411" i="86"/>
  <c r="K411" i="86" s="1"/>
  <c r="E46" i="84"/>
  <c r="C92" i="49"/>
  <c r="C27" i="62" s="1"/>
  <c r="G27" i="62" s="1"/>
  <c r="F54" i="27"/>
  <c r="H56" i="27"/>
  <c r="H54" i="27"/>
  <c r="I56" i="27"/>
  <c r="I54" i="27"/>
  <c r="G56" i="27"/>
  <c r="G54" i="27"/>
  <c r="C56" i="27"/>
  <c r="C54" i="27"/>
  <c r="D39" i="71"/>
  <c r="E55" i="27"/>
  <c r="D55" i="27"/>
  <c r="J31" i="27"/>
  <c r="F128" i="86"/>
  <c r="Q127" i="86" s="1"/>
  <c r="F111" i="86"/>
  <c r="F417" i="86" s="1"/>
  <c r="O23" i="86"/>
  <c r="C37" i="72"/>
  <c r="C41" i="72" s="1"/>
  <c r="B37" i="72"/>
  <c r="B41" i="72" s="1"/>
  <c r="G30" i="71"/>
  <c r="F34" i="71"/>
  <c r="G34" i="71" s="1"/>
  <c r="M369" i="86"/>
  <c r="G31" i="69"/>
  <c r="F35" i="69"/>
  <c r="G35" i="69" s="1"/>
  <c r="D37" i="72"/>
  <c r="G51" i="67"/>
  <c r="F59" i="67"/>
  <c r="G59" i="67" s="1"/>
  <c r="G51" i="96"/>
  <c r="F59" i="96"/>
  <c r="G59" i="96" s="1"/>
  <c r="G36" i="72"/>
  <c r="G31" i="70"/>
  <c r="F35" i="70"/>
  <c r="G35" i="70" s="1"/>
  <c r="G52" i="51"/>
  <c r="F60" i="51"/>
  <c r="G60" i="51" s="1"/>
  <c r="B23" i="79"/>
  <c r="C15" i="57"/>
  <c r="G15" i="57" s="1"/>
  <c r="AI154" i="83"/>
  <c r="AI146" i="83"/>
  <c r="U174" i="83"/>
  <c r="Q31" i="84" s="1"/>
  <c r="F8" i="79"/>
  <c r="B55" i="27"/>
  <c r="M151" i="86"/>
  <c r="D382" i="86"/>
  <c r="F149" i="86"/>
  <c r="M149" i="86" s="1"/>
  <c r="H417" i="86"/>
  <c r="C76" i="52"/>
  <c r="G22" i="67"/>
  <c r="G44" i="67" s="1"/>
  <c r="D28" i="70"/>
  <c r="D36" i="70" s="1"/>
  <c r="D42" i="70" s="1"/>
  <c r="K143" i="83"/>
  <c r="M143" i="83" s="1"/>
  <c r="O143" i="83" s="1"/>
  <c r="AI149" i="83"/>
  <c r="F46" i="85"/>
  <c r="H343" i="86" s="1"/>
  <c r="K343" i="86" s="1"/>
  <c r="D47" i="96"/>
  <c r="D60" i="96" s="1"/>
  <c r="D64" i="96" s="1"/>
  <c r="Q32" i="84"/>
  <c r="Q33" i="84" s="1"/>
  <c r="AI176" i="83"/>
  <c r="F19" i="51"/>
  <c r="G19" i="51" s="1"/>
  <c r="H19" i="55"/>
  <c r="E24" i="79"/>
  <c r="E23" i="79"/>
  <c r="F15" i="79"/>
  <c r="F403" i="86"/>
  <c r="K403" i="86" s="1"/>
  <c r="K397" i="86"/>
  <c r="K395" i="86"/>
  <c r="C23" i="79"/>
  <c r="C24" i="79"/>
  <c r="AI142" i="83"/>
  <c r="K136" i="83"/>
  <c r="I174" i="83"/>
  <c r="Q26" i="84" s="1"/>
  <c r="F164" i="85" s="1"/>
  <c r="H155" i="86" s="1"/>
  <c r="F22" i="79"/>
  <c r="C13" i="57"/>
  <c r="G13" i="57" s="1"/>
  <c r="K138" i="83"/>
  <c r="M138" i="83" s="1"/>
  <c r="O138" i="83" s="1"/>
  <c r="D23" i="79"/>
  <c r="D24" i="79"/>
  <c r="K141" i="83"/>
  <c r="M141" i="83" s="1"/>
  <c r="O141" i="83" s="1"/>
  <c r="AI141" i="83" s="1"/>
  <c r="CD174" i="83"/>
  <c r="M37" i="84" s="1"/>
  <c r="N11" i="84" s="1"/>
  <c r="O11" i="84" s="1"/>
  <c r="F190" i="85" s="1"/>
  <c r="H199" i="86" s="1"/>
  <c r="M199" i="86" s="1"/>
  <c r="F14" i="50" s="1"/>
  <c r="F56" i="27"/>
  <c r="J47" i="28"/>
  <c r="F41" i="86"/>
  <c r="F418" i="86" s="1"/>
  <c r="K418" i="86" s="1"/>
  <c r="F410" i="86"/>
  <c r="CE174" i="83"/>
  <c r="CE181" i="83" s="1"/>
  <c r="BN174" i="83"/>
  <c r="I37" i="84" s="1"/>
  <c r="J14" i="84" s="1"/>
  <c r="K14" i="84" s="1"/>
  <c r="F182" i="85" s="1"/>
  <c r="H190" i="86" s="1"/>
  <c r="M190" i="86" s="1"/>
  <c r="D17" i="50" s="1"/>
  <c r="M22" i="84"/>
  <c r="BO174" i="83"/>
  <c r="BO181" i="83" s="1"/>
  <c r="E22" i="84"/>
  <c r="AY174" i="83"/>
  <c r="AY181" i="83" s="1"/>
  <c r="AX174" i="83"/>
  <c r="E37" i="84" s="1"/>
  <c r="I22" i="84"/>
  <c r="AI167" i="83"/>
  <c r="K402" i="86"/>
  <c r="C31" i="49"/>
  <c r="M148" i="86"/>
  <c r="K422" i="86"/>
  <c r="H413" i="86"/>
  <c r="K413" i="86" s="1"/>
  <c r="F398" i="86"/>
  <c r="J64" i="28"/>
  <c r="C8" i="52" s="1"/>
  <c r="M147" i="86"/>
  <c r="J76" i="27"/>
  <c r="K400" i="86"/>
  <c r="K416" i="86"/>
  <c r="O32" i="86"/>
  <c r="C30" i="49" s="1"/>
  <c r="H404" i="86"/>
  <c r="Q8" i="82"/>
  <c r="G14" i="82"/>
  <c r="B382" i="86"/>
  <c r="G11" i="62"/>
  <c r="C12" i="57"/>
  <c r="G14" i="96"/>
  <c r="F18" i="96"/>
  <c r="G15" i="71"/>
  <c r="G15" i="69"/>
  <c r="F17" i="69"/>
  <c r="G58" i="96"/>
  <c r="D27" i="69"/>
  <c r="D36" i="69" s="1"/>
  <c r="D40" i="69" s="1"/>
  <c r="D48" i="51"/>
  <c r="D61" i="51" s="1"/>
  <c r="D65" i="51" s="1"/>
  <c r="F25" i="70"/>
  <c r="F28" i="70" s="1"/>
  <c r="G20" i="70"/>
  <c r="G25" i="70" s="1"/>
  <c r="G28" i="70" s="1"/>
  <c r="G31" i="72"/>
  <c r="G27" i="72"/>
  <c r="G58" i="51"/>
  <c r="G23" i="69"/>
  <c r="F24" i="69"/>
  <c r="G24" i="69" s="1"/>
  <c r="F27" i="72"/>
  <c r="F37" i="72" s="1"/>
  <c r="F18" i="67"/>
  <c r="G15" i="67"/>
  <c r="K410" i="86" l="1"/>
  <c r="C35" i="82"/>
  <c r="G35" i="82" s="1"/>
  <c r="F36" i="70"/>
  <c r="D56" i="27"/>
  <c r="D54" i="27"/>
  <c r="E56" i="27"/>
  <c r="E54" i="27"/>
  <c r="B56" i="27"/>
  <c r="B54" i="27"/>
  <c r="G37" i="72"/>
  <c r="G41" i="72" s="1"/>
  <c r="F41" i="72"/>
  <c r="C37" i="49"/>
  <c r="S60" i="86"/>
  <c r="C56" i="49"/>
  <c r="K417" i="86"/>
  <c r="F404" i="86"/>
  <c r="K404" i="86" s="1"/>
  <c r="N13" i="84"/>
  <c r="O13" i="84" s="1"/>
  <c r="F192" i="85" s="1"/>
  <c r="H201" i="86" s="1"/>
  <c r="M201" i="86" s="1"/>
  <c r="F16" i="50" s="1"/>
  <c r="N17" i="84"/>
  <c r="O17" i="84" s="1"/>
  <c r="F196" i="85" s="1"/>
  <c r="H205" i="86" s="1"/>
  <c r="M205" i="86" s="1"/>
  <c r="F20" i="50" s="1"/>
  <c r="N9" i="84"/>
  <c r="O9" i="84" s="1"/>
  <c r="F189" i="85" s="1"/>
  <c r="H198" i="86" s="1"/>
  <c r="M198" i="86" s="1"/>
  <c r="F12" i="50" s="1"/>
  <c r="N19" i="84"/>
  <c r="O19" i="84" s="1"/>
  <c r="F198" i="85" s="1"/>
  <c r="H206" i="86" s="1"/>
  <c r="M206" i="86" s="1"/>
  <c r="F22" i="50" s="1"/>
  <c r="N21" i="84"/>
  <c r="O21" i="84" s="1"/>
  <c r="N14" i="84"/>
  <c r="O14" i="84" s="1"/>
  <c r="F193" i="85" s="1"/>
  <c r="H202" i="86" s="1"/>
  <c r="M202" i="86" s="1"/>
  <c r="F17" i="50" s="1"/>
  <c r="N15" i="84"/>
  <c r="O15" i="84" s="1"/>
  <c r="F194" i="85" s="1"/>
  <c r="H203" i="86" s="1"/>
  <c r="M203" i="86" s="1"/>
  <c r="F18" i="50" s="1"/>
  <c r="N18" i="84"/>
  <c r="O18" i="84" s="1"/>
  <c r="F197" i="85" s="1"/>
  <c r="H207" i="86" s="1"/>
  <c r="M207" i="86" s="1"/>
  <c r="F21" i="50" s="1"/>
  <c r="N16" i="84"/>
  <c r="O16" i="84" s="1"/>
  <c r="F195" i="85" s="1"/>
  <c r="H204" i="86" s="1"/>
  <c r="M204" i="86" s="1"/>
  <c r="F19" i="50" s="1"/>
  <c r="N20" i="84"/>
  <c r="O20" i="84" s="1"/>
  <c r="F199" i="85" s="1"/>
  <c r="H208" i="86" s="1"/>
  <c r="M208" i="86" s="1"/>
  <c r="F23" i="50" s="1"/>
  <c r="J55" i="27"/>
  <c r="N12" i="84"/>
  <c r="O12" i="84" s="1"/>
  <c r="F191" i="85" s="1"/>
  <c r="H200" i="86" s="1"/>
  <c r="M200" i="86" s="1"/>
  <c r="F15" i="50" s="1"/>
  <c r="G24" i="50"/>
  <c r="D391" i="86"/>
  <c r="F409" i="86"/>
  <c r="AI143" i="83"/>
  <c r="O38" i="86"/>
  <c r="C27" i="49" s="1"/>
  <c r="F24" i="79"/>
  <c r="F23" i="79"/>
  <c r="M136" i="83"/>
  <c r="K174" i="83"/>
  <c r="Q27" i="84" s="1"/>
  <c r="F165" i="85" s="1"/>
  <c r="H166" i="86" s="1"/>
  <c r="M166" i="86" s="1"/>
  <c r="G30" i="50" s="1"/>
  <c r="C16" i="82" s="1"/>
  <c r="G48" i="51"/>
  <c r="AI138" i="83"/>
  <c r="J69" i="28"/>
  <c r="J21" i="84"/>
  <c r="K21" i="84" s="1"/>
  <c r="J17" i="84"/>
  <c r="K17" i="84" s="1"/>
  <c r="F185" i="85" s="1"/>
  <c r="H193" i="86" s="1"/>
  <c r="M193" i="86" s="1"/>
  <c r="D20" i="50" s="1"/>
  <c r="J12" i="84"/>
  <c r="K12" i="84" s="1"/>
  <c r="F180" i="85" s="1"/>
  <c r="H187" i="86" s="1"/>
  <c r="M187" i="86" s="1"/>
  <c r="D15" i="50" s="1"/>
  <c r="J18" i="84"/>
  <c r="K18" i="84" s="1"/>
  <c r="F186" i="85" s="1"/>
  <c r="H194" i="86" s="1"/>
  <c r="M194" i="86" s="1"/>
  <c r="D21" i="50" s="1"/>
  <c r="J15" i="84"/>
  <c r="K15" i="84" s="1"/>
  <c r="F183" i="85" s="1"/>
  <c r="H191" i="86" s="1"/>
  <c r="M191" i="86" s="1"/>
  <c r="D18" i="50" s="1"/>
  <c r="J11" i="84"/>
  <c r="K11" i="84" s="1"/>
  <c r="F179" i="85" s="1"/>
  <c r="H185" i="86" s="1"/>
  <c r="M185" i="86" s="1"/>
  <c r="D14" i="50" s="1"/>
  <c r="J9" i="84"/>
  <c r="K9" i="84" s="1"/>
  <c r="F178" i="85" s="1"/>
  <c r="H183" i="86" s="1"/>
  <c r="M183" i="86" s="1"/>
  <c r="D12" i="50" s="1"/>
  <c r="J20" i="84"/>
  <c r="K20" i="84" s="1"/>
  <c r="F188" i="85" s="1"/>
  <c r="H197" i="86" s="1"/>
  <c r="M197" i="86" s="1"/>
  <c r="D23" i="50" s="1"/>
  <c r="J13" i="84"/>
  <c r="K13" i="84" s="1"/>
  <c r="F181" i="85" s="1"/>
  <c r="H189" i="86" s="1"/>
  <c r="M189" i="86" s="1"/>
  <c r="D16" i="50" s="1"/>
  <c r="J16" i="84"/>
  <c r="K16" i="84" s="1"/>
  <c r="F184" i="85" s="1"/>
  <c r="H192" i="86" s="1"/>
  <c r="M192" i="86" s="1"/>
  <c r="D19" i="50" s="1"/>
  <c r="J19" i="84"/>
  <c r="K19" i="84" s="1"/>
  <c r="F187" i="85" s="1"/>
  <c r="H196" i="86" s="1"/>
  <c r="M195" i="86" s="1"/>
  <c r="D22" i="50" s="1"/>
  <c r="F20" i="84"/>
  <c r="G20" i="84" s="1"/>
  <c r="F177" i="85" s="1"/>
  <c r="H182" i="86" s="1"/>
  <c r="M182" i="86" s="1"/>
  <c r="C23" i="50" s="1"/>
  <c r="F15" i="84"/>
  <c r="G15" i="84" s="1"/>
  <c r="F16" i="84"/>
  <c r="G16" i="84" s="1"/>
  <c r="F173" i="85" s="1"/>
  <c r="H176" i="86" s="1"/>
  <c r="M176" i="86" s="1"/>
  <c r="C19" i="50" s="1"/>
  <c r="F13" i="84"/>
  <c r="G13" i="84" s="1"/>
  <c r="F170" i="85" s="1"/>
  <c r="H173" i="86" s="1"/>
  <c r="M173" i="86" s="1"/>
  <c r="C16" i="50" s="1"/>
  <c r="F14" i="84"/>
  <c r="G14" i="84" s="1"/>
  <c r="F171" i="85" s="1"/>
  <c r="H174" i="86" s="1"/>
  <c r="M174" i="86" s="1"/>
  <c r="C17" i="50" s="1"/>
  <c r="F17" i="84"/>
  <c r="G17" i="84" s="1"/>
  <c r="F174" i="85" s="1"/>
  <c r="H177" i="86" s="1"/>
  <c r="M177" i="86" s="1"/>
  <c r="C20" i="50" s="1"/>
  <c r="F12" i="84"/>
  <c r="G12" i="84" s="1"/>
  <c r="F169" i="85" s="1"/>
  <c r="H172" i="86" s="1"/>
  <c r="M172" i="86" s="1"/>
  <c r="C15" i="50" s="1"/>
  <c r="F21" i="84"/>
  <c r="G21" i="84" s="1"/>
  <c r="F18" i="84"/>
  <c r="G18" i="84" s="1"/>
  <c r="F19" i="84"/>
  <c r="G19" i="84" s="1"/>
  <c r="F175" i="85" s="1"/>
  <c r="H179" i="86" s="1"/>
  <c r="M179" i="86" s="1"/>
  <c r="C22" i="50" s="1"/>
  <c r="F9" i="84"/>
  <c r="F11" i="84"/>
  <c r="G11" i="84" s="1"/>
  <c r="F168" i="85" s="1"/>
  <c r="H171" i="86" s="1"/>
  <c r="M171" i="86" s="1"/>
  <c r="C14" i="50" s="1"/>
  <c r="H398" i="86"/>
  <c r="K398" i="86" s="1"/>
  <c r="G12" i="57"/>
  <c r="G18" i="57" s="1"/>
  <c r="C18" i="57"/>
  <c r="G18" i="67"/>
  <c r="G47" i="67" s="1"/>
  <c r="F47" i="67"/>
  <c r="F60" i="67" s="1"/>
  <c r="G36" i="70"/>
  <c r="G42" i="70" s="1"/>
  <c r="F42" i="70"/>
  <c r="F26" i="71"/>
  <c r="F35" i="71" s="1"/>
  <c r="G16" i="71"/>
  <c r="G26" i="71" s="1"/>
  <c r="G18" i="96"/>
  <c r="G47" i="96" s="1"/>
  <c r="F47" i="96"/>
  <c r="F60" i="96" s="1"/>
  <c r="G17" i="69"/>
  <c r="G27" i="69" s="1"/>
  <c r="F27" i="69"/>
  <c r="F36" i="69" s="1"/>
  <c r="F48" i="51"/>
  <c r="F61" i="51" s="1"/>
  <c r="C41" i="49" l="1"/>
  <c r="C18" i="62"/>
  <c r="G18" i="62" s="1"/>
  <c r="J54" i="27"/>
  <c r="C40" i="49"/>
  <c r="J56" i="27"/>
  <c r="M56" i="27" s="1"/>
  <c r="N22" i="84"/>
  <c r="O22" i="84"/>
  <c r="S30" i="86"/>
  <c r="C32" i="49"/>
  <c r="C12" i="62" s="1"/>
  <c r="G12" i="62" s="1"/>
  <c r="O136" i="83"/>
  <c r="O174" i="83" s="1"/>
  <c r="Q29" i="84" s="1"/>
  <c r="F200" i="85" s="1"/>
  <c r="H364" i="86" s="1"/>
  <c r="K363" i="86" s="1"/>
  <c r="M174" i="83"/>
  <c r="Q28" i="84" s="1"/>
  <c r="F166" i="85" s="1"/>
  <c r="H168" i="86" s="1"/>
  <c r="M168" i="86" s="1"/>
  <c r="G31" i="50" s="1"/>
  <c r="C17" i="82" s="1"/>
  <c r="G16" i="82"/>
  <c r="Q7" i="82"/>
  <c r="Q14" i="84"/>
  <c r="Q21" i="84"/>
  <c r="Q17" i="84"/>
  <c r="J22" i="84"/>
  <c r="D25" i="50"/>
  <c r="C11" i="82" s="1"/>
  <c r="Q12" i="82" s="1"/>
  <c r="Q16" i="84"/>
  <c r="K22" i="84"/>
  <c r="Q19" i="84"/>
  <c r="Q20" i="84"/>
  <c r="Q13" i="84"/>
  <c r="Q11" i="84"/>
  <c r="F176" i="85"/>
  <c r="H178" i="86" s="1"/>
  <c r="M178" i="86" s="1"/>
  <c r="C21" i="50" s="1"/>
  <c r="Q18" i="84"/>
  <c r="F25" i="50"/>
  <c r="C12" i="82" s="1"/>
  <c r="G12" i="82" s="1"/>
  <c r="G9" i="84"/>
  <c r="F22" i="84"/>
  <c r="Q12" i="84"/>
  <c r="F172" i="85"/>
  <c r="H175" i="86" s="1"/>
  <c r="M175" i="86" s="1"/>
  <c r="C18" i="50" s="1"/>
  <c r="Q15" i="84"/>
  <c r="G19" i="62"/>
  <c r="F65" i="51"/>
  <c r="G65" i="51" s="1"/>
  <c r="G61" i="51"/>
  <c r="F40" i="69"/>
  <c r="G40" i="69" s="1"/>
  <c r="G36" i="69"/>
  <c r="F64" i="67"/>
  <c r="G64" i="67" s="1"/>
  <c r="G60" i="67"/>
  <c r="G60" i="96"/>
  <c r="F64" i="96"/>
  <c r="G64" i="96" s="1"/>
  <c r="F39" i="71"/>
  <c r="G39" i="71" s="1"/>
  <c r="G35" i="71"/>
  <c r="C13" i="62" l="1"/>
  <c r="G13" i="62" s="1"/>
  <c r="J62" i="27"/>
  <c r="G33" i="50"/>
  <c r="C18" i="82" s="1"/>
  <c r="C90" i="49"/>
  <c r="C26" i="62" s="1"/>
  <c r="G26" i="62" s="1"/>
  <c r="AI136" i="83"/>
  <c r="AI174" i="83" s="1"/>
  <c r="AI177" i="83" s="1"/>
  <c r="Q39" i="84" s="1"/>
  <c r="J60" i="27"/>
  <c r="G17" i="82"/>
  <c r="Q13" i="82"/>
  <c r="G11" i="82"/>
  <c r="Q11" i="82"/>
  <c r="F167" i="85"/>
  <c r="G22" i="84"/>
  <c r="Q9" i="84"/>
  <c r="Q22" i="84" s="1"/>
  <c r="Q40" i="84" s="1"/>
  <c r="Q9" i="82" l="1"/>
  <c r="G18" i="82"/>
  <c r="Q41" i="84"/>
  <c r="H170" i="86"/>
  <c r="M170" i="86" l="1"/>
  <c r="H409" i="86"/>
  <c r="K409" i="86" s="1"/>
  <c r="C12" i="50" l="1"/>
  <c r="C25" i="50" l="1"/>
  <c r="C10" i="82" s="1"/>
  <c r="Q6" i="82" l="1"/>
  <c r="G10" i="82"/>
  <c r="H104" i="86" l="1"/>
  <c r="H98" i="86"/>
  <c r="F24" i="86"/>
  <c r="F156" i="86"/>
  <c r="H335" i="86"/>
  <c r="H323" i="86"/>
  <c r="H311" i="86"/>
  <c r="H299" i="86"/>
  <c r="H287" i="86"/>
  <c r="H263" i="86"/>
  <c r="H251" i="86"/>
  <c r="H239" i="86"/>
  <c r="H227" i="86"/>
  <c r="H262" i="86"/>
  <c r="H250" i="86"/>
  <c r="H226" i="86"/>
  <c r="H334" i="86" l="1"/>
  <c r="H298" i="86"/>
  <c r="H238" i="86"/>
  <c r="H322" i="86"/>
  <c r="H286" i="86"/>
  <c r="H274" i="86"/>
  <c r="H275" i="86"/>
  <c r="H310" i="86"/>
  <c r="F140" i="86"/>
  <c r="H140" i="86"/>
  <c r="H424" i="86" l="1"/>
  <c r="F157" i="86"/>
  <c r="F25" i="86"/>
  <c r="C81" i="52"/>
  <c r="F424" i="86"/>
  <c r="H214" i="86"/>
  <c r="H425" i="86" s="1"/>
  <c r="F214" i="86"/>
  <c r="K424" i="86" l="1"/>
  <c r="F215" i="86"/>
  <c r="F426" i="86" s="1"/>
  <c r="H215" i="86"/>
  <c r="H426" i="86" s="1"/>
  <c r="F425" i="86"/>
  <c r="K425" i="86" s="1"/>
  <c r="H105" i="86"/>
  <c r="K426" i="86" l="1"/>
  <c r="F105" i="86"/>
  <c r="Q104" i="86" l="1"/>
  <c r="C75" i="49" s="1"/>
  <c r="C21" i="62" l="1"/>
  <c r="G21" i="62" s="1"/>
  <c r="J81" i="27"/>
  <c r="H159" i="86"/>
  <c r="F159" i="86"/>
  <c r="H277" i="86" l="1"/>
  <c r="H313" i="86"/>
  <c r="H229" i="86"/>
  <c r="H253" i="86"/>
  <c r="H241" i="86"/>
  <c r="H325" i="86"/>
  <c r="H337" i="86"/>
  <c r="H265" i="86"/>
  <c r="H289" i="86"/>
  <c r="H301" i="86"/>
  <c r="F289" i="86"/>
  <c r="F337" i="86"/>
  <c r="F277" i="86"/>
  <c r="F313" i="86"/>
  <c r="F265" i="86"/>
  <c r="F301" i="86"/>
  <c r="F253" i="86"/>
  <c r="F229" i="86"/>
  <c r="F325" i="86"/>
  <c r="F241" i="86"/>
  <c r="H217" i="86" l="1"/>
  <c r="H428" i="86" s="1"/>
  <c r="F217" i="86"/>
  <c r="F428" i="86" l="1"/>
  <c r="K428" i="86" s="1"/>
  <c r="H228" i="86" l="1"/>
  <c r="H252" i="86"/>
  <c r="F288" i="86"/>
  <c r="H312" i="86"/>
  <c r="H300" i="86"/>
  <c r="H216" i="86"/>
  <c r="F324" i="86"/>
  <c r="H324" i="86"/>
  <c r="F240" i="86"/>
  <c r="F228" i="86"/>
  <c r="F312" i="86"/>
  <c r="F336" i="86"/>
  <c r="F264" i="86"/>
  <c r="H264" i="86"/>
  <c r="F300" i="86"/>
  <c r="H276" i="86"/>
  <c r="H240" i="86"/>
  <c r="H336" i="86"/>
  <c r="F276" i="86"/>
  <c r="H288" i="86"/>
  <c r="F252" i="86"/>
  <c r="F99" i="86" l="1"/>
  <c r="F216" i="86"/>
  <c r="H99" i="86"/>
  <c r="C81" i="49" l="1"/>
  <c r="F26" i="86"/>
  <c r="J69" i="27"/>
  <c r="J68" i="27" l="1"/>
  <c r="H26" i="86"/>
  <c r="H158" i="86"/>
  <c r="C44" i="49" l="1"/>
  <c r="F158" i="86"/>
  <c r="C83" i="52"/>
  <c r="H427" i="86"/>
  <c r="F427" i="86" l="1"/>
  <c r="K427" i="86" s="1"/>
  <c r="F429" i="86" l="1"/>
  <c r="H429" i="86"/>
  <c r="K429" i="86" l="1"/>
  <c r="C41" i="82" l="1"/>
  <c r="G41" i="82" s="1"/>
  <c r="H100" i="86" l="1"/>
  <c r="F27" i="86"/>
  <c r="F160" i="86" l="1"/>
  <c r="H266" i="86" l="1"/>
  <c r="H254" i="86"/>
  <c r="H230" i="86" l="1"/>
  <c r="H338" i="86"/>
  <c r="H302" i="86"/>
  <c r="H242" i="86"/>
  <c r="H326" i="86"/>
  <c r="H290" i="86"/>
  <c r="H278" i="86"/>
  <c r="H314" i="86"/>
  <c r="H218" i="86" l="1"/>
  <c r="H431" i="86" s="1"/>
  <c r="F218" i="86"/>
  <c r="F28" i="86" l="1"/>
  <c r="F431" i="86" s="1"/>
  <c r="K431" i="86" s="1"/>
  <c r="C86" i="52"/>
  <c r="H107" i="86" l="1"/>
  <c r="H430" i="86" s="1"/>
  <c r="F141" i="86" l="1"/>
  <c r="Q137" i="86" s="1"/>
  <c r="F108" i="86"/>
  <c r="G41" i="50" l="1"/>
  <c r="I46" i="50" s="1"/>
  <c r="F430" i="86"/>
  <c r="K430" i="86" s="1"/>
  <c r="H108" i="86"/>
  <c r="Q107" i="86" s="1"/>
  <c r="C76" i="49" s="1"/>
  <c r="J82" i="27" l="1"/>
  <c r="C77" i="49"/>
  <c r="C22" i="62"/>
  <c r="G22" i="62" s="1"/>
  <c r="F162" i="86"/>
  <c r="H162" i="86"/>
  <c r="H244" i="86" l="1"/>
  <c r="H304" i="86"/>
  <c r="H340" i="86"/>
  <c r="H292" i="86"/>
  <c r="H232" i="86"/>
  <c r="H280" i="86"/>
  <c r="H268" i="86"/>
  <c r="H328" i="86"/>
  <c r="H316" i="86"/>
  <c r="H256" i="86"/>
  <c r="F340" i="86"/>
  <c r="F268" i="86"/>
  <c r="F328" i="86"/>
  <c r="F280" i="86"/>
  <c r="F304" i="86"/>
  <c r="F244" i="86"/>
  <c r="F316" i="86"/>
  <c r="F256" i="86"/>
  <c r="F292" i="86"/>
  <c r="F232" i="86"/>
  <c r="H220" i="86" l="1"/>
  <c r="H433" i="86" s="1"/>
  <c r="F220" i="86"/>
  <c r="F433" i="86" s="1"/>
  <c r="K433" i="86" l="1"/>
  <c r="H255" i="86"/>
  <c r="H303" i="86" l="1"/>
  <c r="H279" i="86"/>
  <c r="H243" i="86"/>
  <c r="F231" i="86"/>
  <c r="F255" i="86"/>
  <c r="K247" i="86" s="1"/>
  <c r="B16" i="50" s="1"/>
  <c r="F291" i="86"/>
  <c r="F267" i="86"/>
  <c r="H267" i="86"/>
  <c r="F327" i="86"/>
  <c r="F339" i="86"/>
  <c r="F303" i="86"/>
  <c r="F279" i="86"/>
  <c r="H339" i="86"/>
  <c r="H327" i="86"/>
  <c r="H291" i="86"/>
  <c r="H315" i="86"/>
  <c r="F315" i="86"/>
  <c r="H231" i="86"/>
  <c r="F243" i="86"/>
  <c r="K319" i="86" l="1"/>
  <c r="B22" i="50" s="1"/>
  <c r="G22" i="50" s="1"/>
  <c r="K259" i="86"/>
  <c r="B17" i="50" s="1"/>
  <c r="C27" i="82" s="1"/>
  <c r="G27" i="82" s="1"/>
  <c r="K331" i="86"/>
  <c r="B23" i="50" s="1"/>
  <c r="C34" i="82" s="1"/>
  <c r="G34" i="82" s="1"/>
  <c r="F219" i="86"/>
  <c r="H219" i="86"/>
  <c r="K283" i="86"/>
  <c r="B19" i="50" s="1"/>
  <c r="K307" i="86"/>
  <c r="B21" i="50" s="1"/>
  <c r="K235" i="86"/>
  <c r="B15" i="50" s="1"/>
  <c r="K271" i="86"/>
  <c r="B18" i="50" s="1"/>
  <c r="C26" i="82"/>
  <c r="G26" i="82" s="1"/>
  <c r="G16" i="50"/>
  <c r="K295" i="86"/>
  <c r="B20" i="50" s="1"/>
  <c r="K223" i="86"/>
  <c r="B14" i="50" s="1"/>
  <c r="E44" i="84" l="1"/>
  <c r="C33" i="82"/>
  <c r="G33" i="82" s="1"/>
  <c r="G23" i="50"/>
  <c r="E45" i="84"/>
  <c r="G17" i="50"/>
  <c r="G18" i="50"/>
  <c r="C28" i="82"/>
  <c r="G28" i="82" s="1"/>
  <c r="C30" i="82"/>
  <c r="G30" i="82" s="1"/>
  <c r="G20" i="50"/>
  <c r="G15" i="50"/>
  <c r="C25" i="82"/>
  <c r="G25" i="82" s="1"/>
  <c r="G21" i="50"/>
  <c r="C31" i="82"/>
  <c r="G31" i="82" s="1"/>
  <c r="G14" i="50"/>
  <c r="C24" i="82"/>
  <c r="C29" i="82"/>
  <c r="G29" i="82" s="1"/>
  <c r="G19" i="50"/>
  <c r="K211" i="86"/>
  <c r="H29" i="86"/>
  <c r="B12" i="50" l="1"/>
  <c r="K382" i="86"/>
  <c r="G24" i="82"/>
  <c r="G32" i="82" s="1"/>
  <c r="C32" i="82"/>
  <c r="F29" i="86" l="1"/>
  <c r="J70" i="27"/>
  <c r="G12" i="50"/>
  <c r="G25" i="50" s="1"/>
  <c r="C22" i="82"/>
  <c r="B25" i="50"/>
  <c r="E43" i="84" s="1"/>
  <c r="E49" i="84" s="1"/>
  <c r="F101" i="86" l="1"/>
  <c r="O24" i="86"/>
  <c r="C45" i="49"/>
  <c r="C15" i="84"/>
  <c r="C13" i="84"/>
  <c r="C14" i="84"/>
  <c r="C16" i="84"/>
  <c r="C18" i="84"/>
  <c r="C17" i="84"/>
  <c r="C12" i="84"/>
  <c r="C11" i="84"/>
  <c r="C9" i="84"/>
  <c r="G22" i="82"/>
  <c r="G36" i="82" s="1"/>
  <c r="C36" i="82"/>
  <c r="H101" i="86"/>
  <c r="C82" i="49" l="1"/>
  <c r="Q97" i="86"/>
  <c r="C46" i="49"/>
  <c r="C47" i="49" s="1"/>
  <c r="O382" i="86"/>
  <c r="K385" i="86" s="1"/>
  <c r="J71" i="27"/>
  <c r="J90" i="27" s="1"/>
  <c r="C22" i="84"/>
  <c r="C14" i="62" l="1"/>
  <c r="C49" i="49"/>
  <c r="G93" i="49" s="1"/>
  <c r="Q382" i="86"/>
  <c r="C83" i="49"/>
  <c r="C84" i="49" s="1"/>
  <c r="F161" i="86"/>
  <c r="D478" i="85"/>
  <c r="C20" i="62" l="1"/>
  <c r="C86" i="49"/>
  <c r="G94" i="49" s="1"/>
  <c r="G14" i="62"/>
  <c r="G15" i="62" s="1"/>
  <c r="C15" i="62"/>
  <c r="H161" i="86"/>
  <c r="F478" i="85"/>
  <c r="F482" i="85" s="1"/>
  <c r="C88" i="52"/>
  <c r="C97" i="52" s="1"/>
  <c r="F382" i="86"/>
  <c r="F432" i="86"/>
  <c r="C24" i="62" l="1"/>
  <c r="G20" i="62"/>
  <c r="G24" i="62" s="1"/>
  <c r="M155" i="86"/>
  <c r="H382" i="86"/>
  <c r="H391" i="86" s="1"/>
  <c r="H432" i="86"/>
  <c r="K432" i="86" s="1"/>
  <c r="G29" i="50" l="1"/>
  <c r="M382" i="86"/>
  <c r="M385" i="86" s="1"/>
  <c r="M391" i="86" s="1"/>
  <c r="G37" i="50" l="1"/>
  <c r="G38" i="50" s="1"/>
  <c r="C15" i="82"/>
  <c r="G15" i="82" l="1"/>
  <c r="G19" i="82" s="1"/>
  <c r="G37" i="82" s="1"/>
  <c r="G39" i="82" s="1"/>
  <c r="G42" i="82" s="1"/>
  <c r="Q10" i="82"/>
  <c r="C19" i="82"/>
  <c r="C37" i="82" s="1"/>
  <c r="C39" i="82" s="1"/>
  <c r="C42" i="82" s="1"/>
  <c r="C101" i="52"/>
  <c r="C102" i="52" s="1"/>
  <c r="G42" i="50"/>
  <c r="C96" i="49" l="1"/>
  <c r="I42" i="50" s="1"/>
  <c r="Q14" i="82"/>
  <c r="R10" i="82" s="1"/>
  <c r="R9" i="82" l="1"/>
  <c r="R8" i="82"/>
  <c r="R11" i="82"/>
  <c r="R7" i="82"/>
  <c r="R6" i="82"/>
  <c r="R13" i="82"/>
  <c r="R12" i="82"/>
  <c r="J93" i="27"/>
  <c r="J94" i="27" s="1"/>
  <c r="G95" i="49"/>
  <c r="G96" i="49" s="1"/>
  <c r="C95" i="49"/>
  <c r="C28" i="62" s="1"/>
  <c r="G28" i="62" l="1"/>
  <c r="G29" i="62" s="1"/>
  <c r="G31" i="62" s="1"/>
  <c r="C29" i="62"/>
  <c r="C31"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Joshua Harner</author>
  </authors>
  <commentList>
    <comment ref="A46" authorId="0" shapeId="0" xr:uid="{CF2AE363-5413-4662-BE32-A086B8F41324}">
      <text>
        <r>
          <rPr>
            <b/>
            <sz val="9"/>
            <color indexed="81"/>
            <rFont val="Tahoma"/>
            <family val="2"/>
          </rPr>
          <t>Joshua Harner:</t>
        </r>
        <r>
          <rPr>
            <sz val="9"/>
            <color indexed="81"/>
            <rFont val="Tahoma"/>
            <family val="2"/>
          </rPr>
          <t xml:space="preserve">
If lessor, include offset to lease recievable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Joshua Harner</author>
  </authors>
  <commentList>
    <comment ref="A17" authorId="0" shapeId="0" xr:uid="{152CF692-811F-4003-B835-750C530E5000}">
      <text>
        <r>
          <rPr>
            <b/>
            <sz val="9"/>
            <color indexed="81"/>
            <rFont val="Tahoma"/>
            <family val="2"/>
          </rPr>
          <t>Joshua Harner:</t>
        </r>
        <r>
          <rPr>
            <sz val="9"/>
            <color indexed="81"/>
            <rFont val="Tahoma"/>
            <family val="2"/>
          </rPr>
          <t xml:space="preserve">
include finance lease income here</t>
        </r>
      </text>
    </comment>
  </commentList>
</comments>
</file>

<file path=xl/sharedStrings.xml><?xml version="1.0" encoding="utf-8"?>
<sst xmlns="http://schemas.openxmlformats.org/spreadsheetml/2006/main" count="2659" uniqueCount="1070">
  <si>
    <t>Total fund balances</t>
  </si>
  <si>
    <t>The Board's future debt service requirements for bonded debt is as follows:</t>
  </si>
  <si>
    <t>Year Ending June 30</t>
  </si>
  <si>
    <t>Interest Rate</t>
  </si>
  <si>
    <t>Principal</t>
  </si>
  <si>
    <t>Debit</t>
  </si>
  <si>
    <t>Credit</t>
  </si>
  <si>
    <t>Ref</t>
  </si>
  <si>
    <t>Taxes receivable, net of allowance for uncollectible taxes</t>
  </si>
  <si>
    <t>LAND</t>
  </si>
  <si>
    <t>BUILDINGS &amp; IMPROVEMENTS</t>
  </si>
  <si>
    <t>FURNITURE &amp; EQUIPMENT</t>
  </si>
  <si>
    <t>VEHICLES</t>
  </si>
  <si>
    <t>CONSTRUCTION IN PROCESS</t>
  </si>
  <si>
    <t>Expenditures-Instruction</t>
  </si>
  <si>
    <t>GENERAL REVENUE-PROPERTY TAXES</t>
  </si>
  <si>
    <t>GENERAL REVENUE-UNRESTRICTED STATE AID</t>
  </si>
  <si>
    <t>GENERAL REVENUE-UNRESTRICTED INVESTMENT EARNINGS</t>
  </si>
  <si>
    <t>GENERAL REVENUE-UNRESTRICTED GRANTS &amp; CONTRIBUTIONS</t>
  </si>
  <si>
    <t>CHARGES FOR SERVICES-INSTRUCTIONAL STAFF</t>
  </si>
  <si>
    <t>CHARGES FOR SERVICES-INSTRUCTION</t>
  </si>
  <si>
    <t>CHARGES FOR SERVICES-STUDENTS</t>
  </si>
  <si>
    <t>CHARGES FOR SERVICES-SCHOOL ADMINISTRATION</t>
  </si>
  <si>
    <t>CHARGES FOR SERVICES-OPERATIONS &amp; MAINTENANCE</t>
  </si>
  <si>
    <t>CHARGES FOR SERVICES-STUDENT TRANSPORTATION</t>
  </si>
  <si>
    <t>OPERATING GRANTS &amp; CONTRIBUTIONS-INSTRUCTION</t>
  </si>
  <si>
    <t>OPERATING GRANTS &amp; CONTRIBUTIONS-STUDENTS</t>
  </si>
  <si>
    <t>OPERATING GRANTS &amp; CONTRIBUTIONS-INSTRUCTIONAL STAFF</t>
  </si>
  <si>
    <t>OPERATING GRANTS &amp; CONTRIBUTIONS-SCHOOL ADMINISTRATION</t>
  </si>
  <si>
    <t>OPERATING GRANTS &amp; CONTRIBUTIONS-OPERATIONS &amp; MAINTENANCE</t>
  </si>
  <si>
    <t>OPERATING GRANTS &amp; CONTRIBUTIONS-STUDENT TRANSPORTATION</t>
  </si>
  <si>
    <t>OPERATING GRANTS &amp; CONTRIBUTIONS-FOOD SERVICES</t>
  </si>
  <si>
    <t>OPERATING GRANTS &amp; CONTRIBUTIONS-COMMUNITY SERVICES</t>
  </si>
  <si>
    <t>CAPITAL GRANTS &amp; CONTRIBUTIONS-INSTRUCTION</t>
  </si>
  <si>
    <t>CAPITAL GRANTS &amp; CONTRIBUTIONS-STUDENTS</t>
  </si>
  <si>
    <t>CAPITAL GRANTS &amp; CONTRIBUTIONS-INSTRUCTIONAL STAFF</t>
  </si>
  <si>
    <t>CAPITAL GRANTS &amp; CONTRIBUTIONS-DISTRICT ADMININSTRATION</t>
  </si>
  <si>
    <t>CAPITAL GRANTS &amp; CONTRIBUTIONS-SCHOOL ADMINISTRATION</t>
  </si>
  <si>
    <t>CAPITAL GRANTS &amp; CONTRIBUTIONS-OPERATIONS &amp; MAINTENANCE</t>
  </si>
  <si>
    <t>CAPITAL GRANTS &amp; CONTRIBUTIONS-STUDENT TRANSPORTATION</t>
  </si>
  <si>
    <t>SAMPLE COUNTY BOARD OF EDUCATION</t>
  </si>
  <si>
    <t>CONVERSION WORKSHEET-TRIAL BALANCE</t>
  </si>
  <si>
    <t>Fund Basis Statements</t>
  </si>
  <si>
    <t>(WVEIS)</t>
  </si>
  <si>
    <t>Conversion Entries</t>
  </si>
  <si>
    <t>(Off-system)</t>
  </si>
  <si>
    <t>Entity-Wide Statements</t>
  </si>
  <si>
    <t>Cash &amp; cash equivalents</t>
  </si>
  <si>
    <t>Salaries payable &amp; related payroll liabilities</t>
  </si>
  <si>
    <t>Property tax revenues</t>
  </si>
  <si>
    <t>Other local sources revenue</t>
  </si>
  <si>
    <t>State sources revenue</t>
  </si>
  <si>
    <t>Federal sources revenue</t>
  </si>
  <si>
    <t>Miscellaneous sources revenue</t>
  </si>
  <si>
    <t>CHARGES FOR SERVICES-FOOD SERVICES</t>
  </si>
  <si>
    <t>CHARGES FOR SERVICES-COMMUNITY SERVICES</t>
  </si>
  <si>
    <t>Expenditures-support services - student</t>
  </si>
  <si>
    <t>Expenditures-support services - instructional staff</t>
  </si>
  <si>
    <t>Expenditures-support services - school administration</t>
  </si>
  <si>
    <t>Expenditures-support services - operations and maintenance</t>
  </si>
  <si>
    <t>Expenditures-support services - student transportation</t>
  </si>
  <si>
    <t>Expenditures-food services</t>
  </si>
  <si>
    <t>Expenditures-community services</t>
  </si>
  <si>
    <t>Expenditures-capital outlay</t>
  </si>
  <si>
    <t>Expenditures-debt service-principal retirement</t>
  </si>
  <si>
    <t>Expenditures-debt service-interest and fiscal charges</t>
  </si>
  <si>
    <t>Transfers Out</t>
  </si>
  <si>
    <t>Property taxes receivable, net</t>
  </si>
  <si>
    <t>Food service receivable, net</t>
  </si>
  <si>
    <t>LESS ACCUMULATED DEPRECIATION-BUILDINGS &amp; IMPROVEMENTS</t>
  </si>
  <si>
    <t>LESS ACCUMULATED DEPRECIATION-VEHICLES</t>
  </si>
  <si>
    <t>Entity-Wide Dr.</t>
  </si>
  <si>
    <t>Entity-Wide Cr.</t>
  </si>
  <si>
    <t>Note: Accounts in all CAPS are used ONLY off-system - these accounts are NOT in WVEIS</t>
  </si>
  <si>
    <t>COMPENSATED ABSENCES</t>
  </si>
  <si>
    <t>ACCRUED SICK LEAVE</t>
  </si>
  <si>
    <t>BONDS PAYABLE</t>
  </si>
  <si>
    <t>ACCRUED INTEREST PAYABLE</t>
  </si>
  <si>
    <t>Liabilities:</t>
  </si>
  <si>
    <t>The notes to the financial statements are an integral part of this statement.</t>
  </si>
  <si>
    <t>Total</t>
  </si>
  <si>
    <t>General</t>
  </si>
  <si>
    <t>Debt</t>
  </si>
  <si>
    <t>Current</t>
  </si>
  <si>
    <t>Capital</t>
  </si>
  <si>
    <t>Service</t>
  </si>
  <si>
    <t>Expense</t>
  </si>
  <si>
    <t>Fund</t>
  </si>
  <si>
    <t>Expenditures</t>
  </si>
  <si>
    <t>Governmental</t>
  </si>
  <si>
    <t xml:space="preserve">Governmental </t>
  </si>
  <si>
    <t>Activities</t>
  </si>
  <si>
    <t>STATEMENT OF ACTIVITIES</t>
  </si>
  <si>
    <t>Expenses</t>
  </si>
  <si>
    <t>Charges for</t>
  </si>
  <si>
    <t>Services</t>
  </si>
  <si>
    <t>Operating</t>
  </si>
  <si>
    <t>Grants and</t>
  </si>
  <si>
    <t>Contributions</t>
  </si>
  <si>
    <t>Program Revenues</t>
  </si>
  <si>
    <t>Governmental activities:</t>
  </si>
  <si>
    <t>General revenues:</t>
  </si>
  <si>
    <t>Actual</t>
  </si>
  <si>
    <t>Budgeted Amounts</t>
  </si>
  <si>
    <t>Final</t>
  </si>
  <si>
    <t>Functions</t>
  </si>
  <si>
    <t xml:space="preserve">         Excess (deficiency) of revenues over </t>
  </si>
  <si>
    <t xml:space="preserve">         expenditures</t>
  </si>
  <si>
    <t xml:space="preserve">Special </t>
  </si>
  <si>
    <t>Original</t>
  </si>
  <si>
    <t>Amounts</t>
  </si>
  <si>
    <t>Final Budget</t>
  </si>
  <si>
    <t>Variance With</t>
  </si>
  <si>
    <t>School Activity</t>
  </si>
  <si>
    <t>Additions</t>
  </si>
  <si>
    <t>Deductions</t>
  </si>
  <si>
    <t>SCHEDULE OF CHANGES IN SCHOOL ACTIVITY FUNDS</t>
  </si>
  <si>
    <t>Revenue</t>
  </si>
  <si>
    <t>Transfers</t>
  </si>
  <si>
    <t>Projects</t>
  </si>
  <si>
    <t>(This information will also appear in the Notes to the Financial Statements)</t>
  </si>
  <si>
    <t>Land</t>
  </si>
  <si>
    <t>Buildings</t>
  </si>
  <si>
    <t>Vehicles</t>
  </si>
  <si>
    <t>Furniture and equipment</t>
  </si>
  <si>
    <t>Less accumulated depreciation</t>
  </si>
  <si>
    <t>Capital Assets, net</t>
  </si>
  <si>
    <t>Retirements</t>
  </si>
  <si>
    <t>Balance, End of Year</t>
  </si>
  <si>
    <t>General obligation debt</t>
  </si>
  <si>
    <t>Amounts due within one year</t>
  </si>
  <si>
    <t>Compensated absences</t>
  </si>
  <si>
    <t>Amounts due past one year</t>
  </si>
  <si>
    <t>Revenues:</t>
  </si>
  <si>
    <t>Expenses:</t>
  </si>
  <si>
    <t>Total expenses</t>
  </si>
  <si>
    <t>Balance, Beginning of Year</t>
  </si>
  <si>
    <t>Current and other assets</t>
  </si>
  <si>
    <t>Capital assets</t>
  </si>
  <si>
    <t>Current and other liabilities</t>
  </si>
  <si>
    <t>Long-term liabilities outstanding</t>
  </si>
  <si>
    <t>Restricted</t>
  </si>
  <si>
    <t>Unrestricted</t>
  </si>
  <si>
    <t>Program revenues:</t>
  </si>
  <si>
    <t>General obligation bonds</t>
  </si>
  <si>
    <t>(This information will appear in the Notes to the Financial Statements)</t>
  </si>
  <si>
    <t>Ending Balance</t>
  </si>
  <si>
    <t>Total accumulated depreciation</t>
  </si>
  <si>
    <t>Instruction</t>
  </si>
  <si>
    <t>Supporting Services:</t>
  </si>
  <si>
    <t>Regional Education</t>
  </si>
  <si>
    <t>Bond</t>
  </si>
  <si>
    <t>Construction</t>
  </si>
  <si>
    <t>Permanent</t>
  </si>
  <si>
    <t>Improvement</t>
  </si>
  <si>
    <t>Buildings and improvements</t>
  </si>
  <si>
    <t>MANAGEMENT'S DISCUSSION AND ANALYSIS</t>
  </si>
  <si>
    <t>DISTRICT-WIDE STATEMENT OF ACTIVITIES</t>
  </si>
  <si>
    <t>REVENUES AND EXPENSES</t>
  </si>
  <si>
    <t>SCHOOL DISTRICT'S CAPITAL ASSETS</t>
  </si>
  <si>
    <t>(NET OF ACCUMULATED DEPRECIATION)</t>
  </si>
  <si>
    <t>SCHOOL DISTRICT'S GENERAL OBLIGATIONS</t>
  </si>
  <si>
    <t>Property taxes</t>
  </si>
  <si>
    <t>Unrestricted state aid</t>
  </si>
  <si>
    <t>Unrestricted investment earnings</t>
  </si>
  <si>
    <t>Unrestricted grants and contributions</t>
  </si>
  <si>
    <t>Gain on sale of capital assets</t>
  </si>
  <si>
    <t xml:space="preserve">                                                        The notes to the financial statements are an integral part of this statement.</t>
  </si>
  <si>
    <t>Net (Expense),</t>
  </si>
  <si>
    <t>Revenue &amp; Changes</t>
  </si>
  <si>
    <t>GAAP Basis Only</t>
  </si>
  <si>
    <t>Balance,              End of Year</t>
  </si>
  <si>
    <t>Long-term liabilities</t>
  </si>
  <si>
    <t>General Revenues</t>
  </si>
  <si>
    <t>Gen Revenues</t>
  </si>
  <si>
    <t>CHARGES FOR SERVICES</t>
  </si>
  <si>
    <t>OPERATING GRANTS &amp; CONTRIBUTIONS</t>
  </si>
  <si>
    <t>CAPITAL GRANTS AND CONTRIBUTIONS</t>
  </si>
  <si>
    <t>Project</t>
  </si>
  <si>
    <t>YTD</t>
  </si>
  <si>
    <t>Taxes</t>
  </si>
  <si>
    <t>State Aid</t>
  </si>
  <si>
    <t>Invest Earn</t>
  </si>
  <si>
    <t>Unrestricted Grants</t>
  </si>
  <si>
    <t>Gain on Sale</t>
  </si>
  <si>
    <t>Grants &amp; Cont</t>
  </si>
  <si>
    <t>CHECK</t>
  </si>
  <si>
    <t>Support</t>
  </si>
  <si>
    <t>Food</t>
  </si>
  <si>
    <t>Comm</t>
  </si>
  <si>
    <t>Interest</t>
  </si>
  <si>
    <t>To Be</t>
  </si>
  <si>
    <t>Code</t>
  </si>
  <si>
    <t>Description</t>
  </si>
  <si>
    <t>Class</t>
  </si>
  <si>
    <t>G-T</t>
  </si>
  <si>
    <t>G-S</t>
  </si>
  <si>
    <t>G-I</t>
  </si>
  <si>
    <t>G-U</t>
  </si>
  <si>
    <t>G-G</t>
  </si>
  <si>
    <t>T</t>
  </si>
  <si>
    <t>CS</t>
  </si>
  <si>
    <t>O</t>
  </si>
  <si>
    <t>C</t>
  </si>
  <si>
    <t>TOTAL</t>
  </si>
  <si>
    <t>Students</t>
  </si>
  <si>
    <t>Instr Staff</t>
  </si>
  <si>
    <t>District Admin</t>
  </si>
  <si>
    <t>School Admin</t>
  </si>
  <si>
    <t>Business</t>
  </si>
  <si>
    <t>O&amp;M</t>
  </si>
  <si>
    <t>Transport</t>
  </si>
  <si>
    <t>Svc</t>
  </si>
  <si>
    <t>LT Debt</t>
  </si>
  <si>
    <t>Allocated</t>
  </si>
  <si>
    <t>Transp.</t>
  </si>
  <si>
    <t>ST</t>
  </si>
  <si>
    <t>FS</t>
  </si>
  <si>
    <t>Totals</t>
  </si>
  <si>
    <t>difference</t>
  </si>
  <si>
    <t>Key</t>
  </si>
  <si>
    <t>General Revenue, Taxes</t>
  </si>
  <si>
    <t xml:space="preserve">I </t>
  </si>
  <si>
    <t>General Revenue, Unrestricted Investment Earnings</t>
  </si>
  <si>
    <t>SS</t>
  </si>
  <si>
    <t>General Revenue, State Aid</t>
  </si>
  <si>
    <t>SI</t>
  </si>
  <si>
    <t>Support-Instructional Staff</t>
  </si>
  <si>
    <t>SD</t>
  </si>
  <si>
    <t>Operating Grants and Contributions</t>
  </si>
  <si>
    <t>SSA</t>
  </si>
  <si>
    <t>Support-School admin</t>
  </si>
  <si>
    <t>Charges for Services</t>
  </si>
  <si>
    <t>SB</t>
  </si>
  <si>
    <t xml:space="preserve">C </t>
  </si>
  <si>
    <t>Capital Grants and Contributions</t>
  </si>
  <si>
    <t>SOM</t>
  </si>
  <si>
    <t>Support-Operation and maintenance</t>
  </si>
  <si>
    <t>Food Service</t>
  </si>
  <si>
    <t>Community Services</t>
  </si>
  <si>
    <t>IN</t>
  </si>
  <si>
    <t>Interest on Long Term Debt</t>
  </si>
  <si>
    <t>% from</t>
  </si>
  <si>
    <t>Directly</t>
  </si>
  <si>
    <t>Stmt of Act</t>
  </si>
  <si>
    <t>Identified</t>
  </si>
  <si>
    <t>Supporting Services</t>
  </si>
  <si>
    <t>Instructional Staff</t>
  </si>
  <si>
    <t>School Administration</t>
  </si>
  <si>
    <t>Student Transportation</t>
  </si>
  <si>
    <t>Food Services</t>
  </si>
  <si>
    <t>less food service</t>
  </si>
  <si>
    <t>less community services</t>
  </si>
  <si>
    <t>less interest</t>
  </si>
  <si>
    <t>less unallocated depreciation</t>
  </si>
  <si>
    <t>Total expenses for revenue allocation purposes</t>
  </si>
  <si>
    <t>Total expenses from district-wide statement</t>
  </si>
  <si>
    <t>Transfers In</t>
  </si>
  <si>
    <t>MUST AGREE TO TOTAL FROM</t>
  </si>
  <si>
    <t>STATEMENT OF REVENUES AND</t>
  </si>
  <si>
    <t>EXPENDITURES</t>
  </si>
  <si>
    <t>DIFFERENCE</t>
  </si>
  <si>
    <t>Support-Students</t>
  </si>
  <si>
    <t>Support-District admin</t>
  </si>
  <si>
    <t>Support-Business</t>
  </si>
  <si>
    <t>Support-Transportation</t>
  </si>
  <si>
    <t>Revenue Check</t>
  </si>
  <si>
    <t>This sheet computes the allocation percentages for revenues not directly identified.</t>
  </si>
  <si>
    <t>Fund balances - ending</t>
  </si>
  <si>
    <t>Fund balances - beginning</t>
  </si>
  <si>
    <t>Fund balances - beginning, as restated</t>
  </si>
  <si>
    <t>Fund balance - ending</t>
  </si>
  <si>
    <t>Fund balance - beginning</t>
  </si>
  <si>
    <t>This sheet also shows check figures for each revenue category and links to the DW Statement of Activities.</t>
  </si>
  <si>
    <t>Revenue Allocation</t>
  </si>
  <si>
    <t>This sheet uses formulas to categorize revenues when they are entered into the yellow area and coded as noted in the Key below.</t>
  </si>
  <si>
    <t>Capital Asset Information</t>
  </si>
  <si>
    <t xml:space="preserve"> </t>
  </si>
  <si>
    <t xml:space="preserve">  </t>
  </si>
  <si>
    <t>BALANCE SHEET - GOVERNMENTAL FUNDS</t>
  </si>
  <si>
    <t>Cash and cash equivalents</t>
  </si>
  <si>
    <t>Investments</t>
  </si>
  <si>
    <t>Taxes receivable, net</t>
  </si>
  <si>
    <t>Other receivables</t>
  </si>
  <si>
    <t>Due from other governments:</t>
  </si>
  <si>
    <t>State aid receivable</t>
  </si>
  <si>
    <t>PEIA allocation receivable</t>
  </si>
  <si>
    <t>Due from other funds</t>
  </si>
  <si>
    <t>Total assets</t>
  </si>
  <si>
    <t>Salaries payable and related payroll liabilities</t>
  </si>
  <si>
    <t>PEIA premiums payable</t>
  </si>
  <si>
    <t>Due to other funds</t>
  </si>
  <si>
    <t>Total liabilities</t>
  </si>
  <si>
    <t>Debt service</t>
  </si>
  <si>
    <t>Special projects</t>
  </si>
  <si>
    <t>Capital projects</t>
  </si>
  <si>
    <t>See Notes to Financial Statements</t>
  </si>
  <si>
    <t>Other Local sources</t>
  </si>
  <si>
    <t xml:space="preserve">State sources </t>
  </si>
  <si>
    <t xml:space="preserve">Federal sources </t>
  </si>
  <si>
    <t xml:space="preserve">Miscellaneous sources </t>
  </si>
  <si>
    <t xml:space="preserve">Total revenues </t>
  </si>
  <si>
    <t>Expenditures:</t>
  </si>
  <si>
    <t>Supporting services:</t>
  </si>
  <si>
    <t>Instructional staff</t>
  </si>
  <si>
    <t>Central administration</t>
  </si>
  <si>
    <t>School administration</t>
  </si>
  <si>
    <t>Operation and maintenance of facilities</t>
  </si>
  <si>
    <t>Student transportation</t>
  </si>
  <si>
    <t>Food services</t>
  </si>
  <si>
    <t>Community services</t>
  </si>
  <si>
    <t>Capital outlay</t>
  </si>
  <si>
    <t>Debt service:</t>
  </si>
  <si>
    <t>Principal retirement</t>
  </si>
  <si>
    <t>Interest and fiscal charges</t>
  </si>
  <si>
    <t xml:space="preserve">Total expenditures </t>
  </si>
  <si>
    <t xml:space="preserve">Excess (deficiency) of revenues over </t>
  </si>
  <si>
    <t>expenditures</t>
  </si>
  <si>
    <t>Transfers in</t>
  </si>
  <si>
    <t>Transfers (out)</t>
  </si>
  <si>
    <t>Total other financing sources (uses)</t>
  </si>
  <si>
    <t>Other financing sources (uses):</t>
  </si>
  <si>
    <t>Fund Balances:</t>
  </si>
  <si>
    <t>are not reported in the funds</t>
  </si>
  <si>
    <t xml:space="preserve">Capital assets used in governmental activities are not financial resources and, therefore, </t>
  </si>
  <si>
    <t>Depreciation expense</t>
  </si>
  <si>
    <t>Capital outlays</t>
  </si>
  <si>
    <t>Cost of assets disposed</t>
  </si>
  <si>
    <t xml:space="preserve">STATEMENT OF REVENUES, EXPENDITURES AND CHANGES </t>
  </si>
  <si>
    <t>IN FUND BALANCES - GOVERNMENTAL FUNDS</t>
  </si>
  <si>
    <t>Reimbursements receivable</t>
  </si>
  <si>
    <t>Capital Assets:</t>
  </si>
  <si>
    <t>Total capital assets, net of depreciation</t>
  </si>
  <si>
    <t>Long-term obligations:</t>
  </si>
  <si>
    <t>Accrued interest</t>
  </si>
  <si>
    <t>Due beyond one year:</t>
  </si>
  <si>
    <t>Restricted for:</t>
  </si>
  <si>
    <t>Due within one year:</t>
  </si>
  <si>
    <t>Interest on long-term debt</t>
  </si>
  <si>
    <t>Total governmental activities</t>
  </si>
  <si>
    <t>BUDGET AND ACTUAL - GENERAL FUND</t>
  </si>
  <si>
    <t>BUDGET AND ACTUAL - SPECIAL REVENUE FUND</t>
  </si>
  <si>
    <t>Local sources</t>
  </si>
  <si>
    <t>Change in fund balances</t>
  </si>
  <si>
    <t>Receivables</t>
  </si>
  <si>
    <t>BUDGET AND ACTUAL - DEBT SERVICE FUND</t>
  </si>
  <si>
    <t>BUDGET AND ACTUAL - CAPITAL PROJECTS-BOND CONSTRUCTION FUND</t>
  </si>
  <si>
    <t>BUDGET AND ACTUAL - PERMANENT IMPROVEMENT FUND</t>
  </si>
  <si>
    <t>BUDGET AND ACTUAL - CAPITAL PROJECTS FUND</t>
  </si>
  <si>
    <t xml:space="preserve">Total </t>
  </si>
  <si>
    <t>Disposals</t>
  </si>
  <si>
    <t>Less accumulated depreciation for:</t>
  </si>
  <si>
    <t>Depreciation expense was charged to functions/programs of the governmental activities as follows:</t>
  </si>
  <si>
    <t>Transportation</t>
  </si>
  <si>
    <t>Capital grants and contributions</t>
  </si>
  <si>
    <t>Charges for services</t>
  </si>
  <si>
    <t>Operating grants and contributions</t>
  </si>
  <si>
    <t>Total revenues</t>
  </si>
  <si>
    <t>Total supporting services</t>
  </si>
  <si>
    <t>Total capital assets</t>
  </si>
  <si>
    <t>OTHER SUPPLEMENTAL INFORMATION</t>
  </si>
  <si>
    <t>Total Depreciation expense - governmental   activities</t>
  </si>
  <si>
    <t>Source</t>
  </si>
  <si>
    <t>Amount</t>
  </si>
  <si>
    <t xml:space="preserve">RECONCILIATION OF THE STATEMENT OF REVENUES, </t>
  </si>
  <si>
    <t xml:space="preserve">EXPENDITURES, AND CHANGES IN FUND BALANCES OF </t>
  </si>
  <si>
    <t>GOVERNMENTAL FUNDS TO THE STATEMENT OF ACTIVITIES</t>
  </si>
  <si>
    <t>Governmental Activities</t>
  </si>
  <si>
    <t>Net change in fund balances</t>
  </si>
  <si>
    <t>Accumulated depreciation of assets disposed</t>
  </si>
  <si>
    <t>Capital assets, non-depreciable:</t>
  </si>
  <si>
    <t>Total non-depreciable capital assets</t>
  </si>
  <si>
    <t>Capital assets, depreciable:</t>
  </si>
  <si>
    <t xml:space="preserve">Total depreciable capital assets </t>
  </si>
  <si>
    <t>Total depreciable capital assets, net</t>
  </si>
  <si>
    <t>Total capital assets, net</t>
  </si>
  <si>
    <t>Other local sources</t>
  </si>
  <si>
    <t>Cash Balance</t>
  </si>
  <si>
    <t>Received</t>
  </si>
  <si>
    <t>Revenues</t>
  </si>
  <si>
    <t>Paid</t>
  </si>
  <si>
    <t>Construction in process</t>
  </si>
  <si>
    <t>Transfers out</t>
  </si>
  <si>
    <t>Accounts payable</t>
  </si>
  <si>
    <t>Property taxes receivable and food service billings receivable will be collected this year but are not available soon enough to pay for the current period's expenditures, and are therefore deferred in the funds</t>
  </si>
  <si>
    <t>Accrued sick leave payable</t>
  </si>
  <si>
    <t>Accrued vacation payable</t>
  </si>
  <si>
    <t>Accrued sick leave</t>
  </si>
  <si>
    <t>Restatement of fund balance</t>
  </si>
  <si>
    <t>Fund FS</t>
  </si>
  <si>
    <t>Amounts to be Allocated per Revenue Allocation</t>
  </si>
  <si>
    <t>Net change in fund balances - total governmental funds</t>
  </si>
  <si>
    <t xml:space="preserve">Accrued interest on bonds </t>
  </si>
  <si>
    <t>transfer in</t>
  </si>
  <si>
    <t>from revenue allocation</t>
  </si>
  <si>
    <t>total this sheet</t>
  </si>
  <si>
    <t>difference (THIS MUST BE ZERO)</t>
  </si>
  <si>
    <t>Beginning Balance</t>
  </si>
  <si>
    <t>Service Agency</t>
  </si>
  <si>
    <t>Restatement</t>
  </si>
  <si>
    <t>Interest on long-term debt in the statement of activities differs from the amount reported in the governmental funds because interest is recognized as an expenditure in the funds when it is due, and thus requires the use of current financial resources.  In the statement of activities, however, interest expense is recognized as the interest accrues, regardless of when it is due.</t>
  </si>
  <si>
    <t>Certain receivables will be collected this year but are not available soon enough to pay for the current period's expenditures.  This is the amount by which such receivables increased (decreased).</t>
  </si>
  <si>
    <t>Bonds payable, due within one year</t>
  </si>
  <si>
    <t>Bonds payable, due beyond one year</t>
  </si>
  <si>
    <t>Accounts payable and accrued liabilities</t>
  </si>
  <si>
    <t>Check Totals  (all must be zero)</t>
  </si>
  <si>
    <t>check total</t>
  </si>
  <si>
    <t>must be zero</t>
  </si>
  <si>
    <t>Special Revenue</t>
  </si>
  <si>
    <t>Nonspendable</t>
  </si>
  <si>
    <t>Committed</t>
  </si>
  <si>
    <t xml:space="preserve">Assigned </t>
  </si>
  <si>
    <t>Unassigned</t>
  </si>
  <si>
    <t>Fund Balances</t>
  </si>
  <si>
    <t>Nonspendable:</t>
  </si>
  <si>
    <t>Inventory</t>
  </si>
  <si>
    <t>Prepaid Items</t>
  </si>
  <si>
    <t>Special Projects</t>
  </si>
  <si>
    <t>Capital Projects</t>
  </si>
  <si>
    <t>Debt Service</t>
  </si>
  <si>
    <t>Excess Levies</t>
  </si>
  <si>
    <t>Committed to:</t>
  </si>
  <si>
    <t>Assigned to:</t>
  </si>
  <si>
    <t>Fund Balance Detail</t>
  </si>
  <si>
    <t>*TBD</t>
  </si>
  <si>
    <t>SCHEDULE OF EXCESS LEVY REVENUES AND EXPENDITURES</t>
  </si>
  <si>
    <t>Current Year</t>
  </si>
  <si>
    <t>Levy To Date</t>
  </si>
  <si>
    <t>Estimated</t>
  </si>
  <si>
    <t>Per Levy</t>
  </si>
  <si>
    <t>Call</t>
  </si>
  <si>
    <t>Variance</t>
  </si>
  <si>
    <t>Excess Levy Collections</t>
  </si>
  <si>
    <t>Expenditures (County Specific Levy Call):</t>
  </si>
  <si>
    <t>Total Expenditures</t>
  </si>
  <si>
    <t>Excess (Deficiency) of Collections over Expenditures</t>
  </si>
  <si>
    <t>Excess Levy Expenditure Category</t>
  </si>
  <si>
    <t>Detailed description of the Excess Levy Expenditure Category</t>
  </si>
  <si>
    <t>Extraordinary item - other post employment benefits</t>
  </si>
  <si>
    <t>Total general revenues, extraordinary items and transfers</t>
  </si>
  <si>
    <t>Extraordinary Item:</t>
  </si>
  <si>
    <t>Other post employment benefits</t>
  </si>
  <si>
    <t xml:space="preserve">Other post employment benefits payable </t>
  </si>
  <si>
    <t xml:space="preserve">Other post employment benefit payable </t>
  </si>
  <si>
    <t>Extraordinary Item</t>
  </si>
  <si>
    <t>E</t>
  </si>
  <si>
    <t>Extraordinary Items</t>
  </si>
  <si>
    <t>Extraordinary</t>
  </si>
  <si>
    <t>Item</t>
  </si>
  <si>
    <t xml:space="preserve">E </t>
  </si>
  <si>
    <t>Extraordinary Item - OPEB</t>
  </si>
  <si>
    <t>STATEMENT OF NET POSITION</t>
  </si>
  <si>
    <t>Total deferred outflows of resources</t>
  </si>
  <si>
    <t>Total deferred inflows of resources</t>
  </si>
  <si>
    <t>NET POSITION</t>
  </si>
  <si>
    <t>assets plus deferred outflows</t>
  </si>
  <si>
    <t>liabilities plus deferred inflows</t>
  </si>
  <si>
    <t>Net Position</t>
  </si>
  <si>
    <t>Difference MUST EQUAL ZERO</t>
  </si>
  <si>
    <t>Total net position</t>
  </si>
  <si>
    <t>Change in net position before transfers</t>
  </si>
  <si>
    <t>Net Investment in Capital Assets</t>
  </si>
  <si>
    <t>Net position - beginning, as restated</t>
  </si>
  <si>
    <t>Net position - ending</t>
  </si>
  <si>
    <t>TOTAL ASSETS PLUS DEFERRED OUTFLOWS OF RESOURCES</t>
  </si>
  <si>
    <t>Assets:</t>
  </si>
  <si>
    <t>Deferred Outflows of Resources</t>
  </si>
  <si>
    <t>ASSETS AND DEFERRED OUTFLOWS OF RESOURCES</t>
  </si>
  <si>
    <t>Deferred Inflows of Resources</t>
  </si>
  <si>
    <t>LIABILITIES, DEFERRED INFLOWS OF RESOURCES AND FUND BALANCES</t>
  </si>
  <si>
    <t>TOTAL LIABILITIES, DEFERRED INFLOWS OF RESOURCES AND FUND BALANCES</t>
  </si>
  <si>
    <t>per DW stmt of net position</t>
  </si>
  <si>
    <t>Proceeds from the sale of bonds</t>
  </si>
  <si>
    <t>Proceeds from sale of bonds</t>
  </si>
  <si>
    <t>ACCUMULATED DEPRECIATION-BUILDINGS &amp; IMPROVEMENTS</t>
  </si>
  <si>
    <t>ACCUMULATED DEPRECIATION-FURNITURE &amp; EQUIPMENT</t>
  </si>
  <si>
    <t>ACCUMULATED DEPRECIATION-VEHICLES</t>
  </si>
  <si>
    <t xml:space="preserve">To record beginning balances of capital assets and accumulated depreciation </t>
  </si>
  <si>
    <t>A</t>
  </si>
  <si>
    <t>B</t>
  </si>
  <si>
    <t>To remove revenues recorded in the funds that were already recorded in entity wide</t>
  </si>
  <si>
    <t>GENERAL REVENUE-MISCELLANEOUS(ERATE)</t>
  </si>
  <si>
    <t>CHARGES FOR SERVICE-FOOD SERVICE</t>
  </si>
  <si>
    <t xml:space="preserve">      NET POSITION</t>
  </si>
  <si>
    <t>D</t>
  </si>
  <si>
    <t>EQUIPMENT</t>
  </si>
  <si>
    <t>BUILDINGS</t>
  </si>
  <si>
    <t>Expenditures-Student Support</t>
  </si>
  <si>
    <t>Expenditures-School Administration</t>
  </si>
  <si>
    <t>Expenditures-O&amp;M</t>
  </si>
  <si>
    <t>Expenditures-Transportation</t>
  </si>
  <si>
    <t>Expenditures-Food Svc</t>
  </si>
  <si>
    <t>Expenditures-Community Services</t>
  </si>
  <si>
    <t xml:space="preserve">   'ACCUMULATED DEPRECIATION-BUILDINGS &amp; IMPROVEMENTS</t>
  </si>
  <si>
    <t xml:space="preserve">   'ACCUMULATED DEPRECIATION-FURNITURE &amp; EQUIPMENT</t>
  </si>
  <si>
    <t xml:space="preserve">   'ACCUMULATED DEPRECIATION-VEHICLES</t>
  </si>
  <si>
    <t>GAIN OR LOSS ON SALE</t>
  </si>
  <si>
    <t xml:space="preserve">   BUILDINGS</t>
  </si>
  <si>
    <t>F</t>
  </si>
  <si>
    <t xml:space="preserve">      VEHICLES</t>
  </si>
  <si>
    <t>G</t>
  </si>
  <si>
    <t>H</t>
  </si>
  <si>
    <t>I</t>
  </si>
  <si>
    <t>Property tax</t>
  </si>
  <si>
    <t>Other Local Revenue</t>
  </si>
  <si>
    <t>State sources</t>
  </si>
  <si>
    <t>Federal Sources</t>
  </si>
  <si>
    <t>GENERAL REVENUE PROPERTY  TAX</t>
  </si>
  <si>
    <t>GENERAL REVENUE -UNRESTRICTED STATE FUNDS</t>
  </si>
  <si>
    <t>GENERAL REVENUE-INVESTMENT EARNINGS</t>
  </si>
  <si>
    <t>GENERAL REVENUE-GRANTS AND CONTRIBUTIONS</t>
  </si>
  <si>
    <t>CHARGES FOR SERVICES INSTRUCTIONS</t>
  </si>
  <si>
    <t>CHARGES FOR SERVICES -STUDENTS</t>
  </si>
  <si>
    <t>CHARGES FOR INSTRUCTIONAL STAFF</t>
  </si>
  <si>
    <t>CHARGES FOR DISTRICT ADMIN</t>
  </si>
  <si>
    <t>CHARGES FOR SCHOOL ADMINISTRATION</t>
  </si>
  <si>
    <t>CHARGES FOR SERVICES O &amp; M</t>
  </si>
  <si>
    <t>CHARGES FOR SERVICES TRANSPORTATION</t>
  </si>
  <si>
    <t>CHARGES FOR SERVICES COMMUNITY SVC</t>
  </si>
  <si>
    <t>OPERATING GRANTS &amp; CONTRIBUTIONS-STUDENT SUPPORT</t>
  </si>
  <si>
    <t>OPERATING GRANT &amp; CONTRIBUTIONS-INSTRUCTIONAL SUPPORT</t>
  </si>
  <si>
    <t>OPERATING GRANT &amp; CONTRIBUTIONS-DISTRICT ADMINISTRATION</t>
  </si>
  <si>
    <t>OPERATING GRANT &amp; CONTRIBUTIONS-SCHOOL ADMIN</t>
  </si>
  <si>
    <t>OPERATING GRANT &amp; CONTRIBUTIONS-O&amp;M</t>
  </si>
  <si>
    <t>OPERATING GRANT &amp; CONTRIBUTIONS-TRANSPORTAION</t>
  </si>
  <si>
    <t>CAPITAL GRANTS &amp; CONTRIBUTIONS-COMMUNITY SERVICE</t>
  </si>
  <si>
    <t>J</t>
  </si>
  <si>
    <t>K</t>
  </si>
  <si>
    <t>To record bond proceeds as a liability in the district-wide statements</t>
  </si>
  <si>
    <t xml:space="preserve">proceeds </t>
  </si>
  <si>
    <t>are received</t>
  </si>
  <si>
    <t xml:space="preserve">Only use in </t>
  </si>
  <si>
    <t>years bond</t>
  </si>
  <si>
    <t xml:space="preserve">Do not </t>
  </si>
  <si>
    <t xml:space="preserve">remove </t>
  </si>
  <si>
    <t>links</t>
  </si>
  <si>
    <t>L</t>
  </si>
  <si>
    <t>To reallocate revenues from fund to DW statement of activities</t>
  </si>
  <si>
    <t>M</t>
  </si>
  <si>
    <t>N</t>
  </si>
  <si>
    <t>JOURNAL ENTRY CHECK</t>
  </si>
  <si>
    <t>DEBIT</t>
  </si>
  <si>
    <t>CREDIT</t>
  </si>
  <si>
    <t>ENTRY</t>
  </si>
  <si>
    <t>OUT OF BALANCE</t>
  </si>
  <si>
    <t>Other miscellaneous conversion adjustments</t>
  </si>
  <si>
    <t>Accounts payable &amp; Payable to others</t>
  </si>
  <si>
    <t>Deposit with Retirement Board</t>
  </si>
  <si>
    <t>Prepaid Workers' Comp</t>
  </si>
  <si>
    <t>Due to other fiscal agents</t>
  </si>
  <si>
    <t>Agrees to prior year audited financial statements</t>
  </si>
  <si>
    <t>Deposits with Retirement Board</t>
  </si>
  <si>
    <t>Prepaid Workers Comp</t>
  </si>
  <si>
    <t>Expenditures - Student Transportation</t>
  </si>
  <si>
    <t>To record beginning balance of bonds payable, accrued interest payable, and compensated absences.</t>
  </si>
  <si>
    <t>Hard Key</t>
  </si>
  <si>
    <t>To record current year change in compensated absences</t>
  </si>
  <si>
    <t>To remove interfund balances from the district-wide level</t>
  </si>
  <si>
    <t>Due to Other Fiscal Agents</t>
  </si>
  <si>
    <t>Prepaid Workers' Compensation</t>
  </si>
  <si>
    <t>SAMPLE COUNTY, WEST VIRGINIA, BOARD OF EDUCATION</t>
  </si>
  <si>
    <t>CONVERSION ENTRIES FOR GASB 34</t>
  </si>
  <si>
    <t>Deferred outflows of resources</t>
  </si>
  <si>
    <t>Deferred inflows of resources</t>
  </si>
  <si>
    <t>To record deferred inflows of resources on entity wide statements</t>
  </si>
  <si>
    <t>Deferred inflows of resources-</t>
  </si>
  <si>
    <t>Basic Financial Statements Section</t>
  </si>
  <si>
    <t>MD&amp;A Data Section</t>
  </si>
  <si>
    <t>STATEMENT OF FIDUCIARY NET POSITION - FIDUCIARY FUNDS</t>
  </si>
  <si>
    <t>Deferred outflows of resources:</t>
  </si>
  <si>
    <t>Total assets and deferred outflows of resources</t>
  </si>
  <si>
    <t>LIABILITIES AND DEFERRED INFLOWS OF RESOURCES</t>
  </si>
  <si>
    <t>Deferred inflows of resources:</t>
  </si>
  <si>
    <t>Total liabilities and deferred inflows of resources</t>
  </si>
  <si>
    <t>Notes to the Financial Statements Section</t>
  </si>
  <si>
    <t>Required Supplementary Information Section</t>
  </si>
  <si>
    <t>Other Supplementary Information Section</t>
  </si>
  <si>
    <t>Workpapers Section</t>
  </si>
  <si>
    <t>GAAP</t>
  </si>
  <si>
    <t>Basis</t>
  </si>
  <si>
    <t xml:space="preserve">Adjustments </t>
  </si>
  <si>
    <t>for</t>
  </si>
  <si>
    <t>Regulatory</t>
  </si>
  <si>
    <t>Regulatory Basis</t>
  </si>
  <si>
    <t>A1</t>
  </si>
  <si>
    <t>A2</t>
  </si>
  <si>
    <t>A3</t>
  </si>
  <si>
    <t>(To record deferred Medicaid, E-rate, and earmarked revenues from the fund statements as revenue in the entity-wide statements)</t>
  </si>
  <si>
    <t>(To record deferred property tax revenues from the fund statements as revenue in the entity-wide statements)</t>
  </si>
  <si>
    <t>(To record deferred food service revenues from the fund statements as revenue in the entity-wide statements)</t>
  </si>
  <si>
    <t xml:space="preserve">       OPERATING GRANTS &amp; CONTRIBUTIONS- FOOD SERVICES</t>
  </si>
  <si>
    <t>Entry is</t>
  </si>
  <si>
    <t>linked</t>
  </si>
  <si>
    <t>but may</t>
  </si>
  <si>
    <t xml:space="preserve">need </t>
  </si>
  <si>
    <t>revised</t>
  </si>
  <si>
    <t>Expenditures - Capital outlay</t>
  </si>
  <si>
    <t>Expenditures - Instruction</t>
  </si>
  <si>
    <t>Expenditures - Students</t>
  </si>
  <si>
    <t>Expenditures - Instructional staff</t>
  </si>
  <si>
    <t>Expenditures - School administration</t>
  </si>
  <si>
    <t>Expenditures - Operation and Maintenance</t>
  </si>
  <si>
    <t>Expenditures - Student transportation</t>
  </si>
  <si>
    <t>Expenditures - Food services</t>
  </si>
  <si>
    <t>Expenditures - Community services</t>
  </si>
  <si>
    <t>To allocate additional capital outlay to the various functions</t>
  </si>
  <si>
    <t>To move completed construction projects from the construction in process accounts to the building account</t>
  </si>
  <si>
    <t>(This entry is only needed if a construction project was completed prior to year-end.)</t>
  </si>
  <si>
    <t>P</t>
  </si>
  <si>
    <t>GAIN OR LOSS ON THE SALE OF CAPITAL ASSETS</t>
  </si>
  <si>
    <t>To record capital asset deletions, loss on disposal of assets, and remove related accumulated depreciation for the current year</t>
  </si>
  <si>
    <t xml:space="preserve">FURNITURE &amp; EQUIPMENT </t>
  </si>
  <si>
    <t xml:space="preserve">   Expenditures - Capital Outlay</t>
  </si>
  <si>
    <t>(This entry is only needed if total Capital Outlays in the fund financial statements is less than total Capital Asset Additions)</t>
  </si>
  <si>
    <t>Cells highlighted in yellow require manual input.</t>
  </si>
  <si>
    <t>Proceeds from disposal of real or personal property</t>
  </si>
  <si>
    <t>Q</t>
  </si>
  <si>
    <t>Not used</t>
  </si>
  <si>
    <t>R</t>
  </si>
  <si>
    <t>S</t>
  </si>
  <si>
    <t>To record auditor adjustment in the conversion worksheet</t>
  </si>
  <si>
    <t>To record interest due but not paid as of year-end.</t>
  </si>
  <si>
    <t>(This entry is needed when the balance of accrued interest decreases from the prior year.  The entry would need reversed if the balance increased)</t>
  </si>
  <si>
    <t>Must Be Zero (should balance once Rev-Exp tab is completed)</t>
  </si>
  <si>
    <t xml:space="preserve">     GENERAL REVENUE-PROPERTY TAXES</t>
  </si>
  <si>
    <t>Food service receivable</t>
  </si>
  <si>
    <t>Property taxes receivable</t>
  </si>
  <si>
    <t xml:space="preserve">SCHEDULE OF REVENUES, EXPENDITURES, AND CHANGES IN FUND BALANCES - </t>
  </si>
  <si>
    <t>LIABILITIES, DEFERRED OUTFLOWS OF RESOURCES, AND NET POSITION</t>
  </si>
  <si>
    <t>Net Position:</t>
  </si>
  <si>
    <t>Gain or (loss) on disposal of capital assets</t>
  </si>
  <si>
    <t>Total must be zero</t>
  </si>
  <si>
    <t>Note:  only enter values into cells that are highlighted in yellow.  Keying over formulas will cause the template to become out of balance.</t>
  </si>
  <si>
    <t>Other Financing Source - Bond Proceeds</t>
  </si>
  <si>
    <t>BP</t>
  </si>
  <si>
    <t>(This difference must be zero)</t>
  </si>
  <si>
    <t>Gain (loss) on disposal of capital assets</t>
  </si>
  <si>
    <t>General Revenue, Gain on Sale</t>
  </si>
  <si>
    <t>Liabilities and deferred inflows of resources:</t>
  </si>
  <si>
    <t>Net position:</t>
  </si>
  <si>
    <t>Net position - Beginning</t>
  </si>
  <si>
    <t>Net position - Ending</t>
  </si>
  <si>
    <t>SCHOOL DISTRICT'S NET POSITION</t>
  </si>
  <si>
    <t>Special</t>
  </si>
  <si>
    <t>Arbitrage 
       Payments</t>
  </si>
  <si>
    <t>Total fund
      balances</t>
  </si>
  <si>
    <t>REQUIRED SUPPLEMENTARY INFORMATION</t>
  </si>
  <si>
    <t>OTHER SUPPLEMENTARY INFORMATION</t>
  </si>
  <si>
    <t xml:space="preserve">               Total assets and deferred outflows 
                   of resources</t>
  </si>
  <si>
    <t>ASSETS AND DEFERRED OUTFLOWS OF
    RESOURCES</t>
  </si>
  <si>
    <t xml:space="preserve">               Total liabilities and deferred 
                   inflows of resources</t>
  </si>
  <si>
    <t xml:space="preserve">                    Total liabilities, deferred inflows of 
                        resources, and net position</t>
  </si>
  <si>
    <t>LIABILITIES, DEFERRED INFLOWS OF 
     RESOURCES AND NET POSITION</t>
  </si>
  <si>
    <t>Central Services</t>
  </si>
  <si>
    <t>General administration</t>
  </si>
  <si>
    <t>From prior period audited financial statements (district-wide statement of net position)</t>
  </si>
  <si>
    <t>Net Position check when prior period restatement</t>
  </si>
  <si>
    <t>Total debt outstanding</t>
  </si>
  <si>
    <t>Central services</t>
  </si>
  <si>
    <t>Other support services</t>
  </si>
  <si>
    <t>Expenditures-support services - other support services</t>
  </si>
  <si>
    <t>Expenditures-other support services</t>
  </si>
  <si>
    <t>Expenditures - Other support services</t>
  </si>
  <si>
    <t>CHARGES FOR SERVICES-OTHER SUPPORT SERVICES</t>
  </si>
  <si>
    <t>Support-Other support services</t>
  </si>
  <si>
    <t>SO</t>
  </si>
  <si>
    <t>Other</t>
  </si>
  <si>
    <t>Other Support Services</t>
  </si>
  <si>
    <t>OPERATING GRANTS &amp; CONTRIBUTIONS-OTHER SUPPORT SERVICES</t>
  </si>
  <si>
    <t>CAPITAL GRANTS &amp; CONTRIBUTIONS-OTHER SUPPORT SERVICES</t>
  </si>
  <si>
    <t>Note: Per GASB Statement No. 38 LEA's are required to report debt service payments separately for each of the next five years.  The remaining years of debt service payments are to be reported in five-year increments.   The same is true for obligations under leases.</t>
  </si>
  <si>
    <t>In the event that the schedule to the left does not provide for enough years to schedule out all of the future debt service requirements, the LEA should unprotect this sheet and add in the additional years in similar five-year increments.</t>
  </si>
  <si>
    <t>Fund balance / NET POSITION</t>
  </si>
  <si>
    <t>Expenditures-support services - central services</t>
  </si>
  <si>
    <t>Expenditures-support services - general administration</t>
  </si>
  <si>
    <t>CAPITAL GRANTS &amp; CONTRIBUTIONS-CENTRAL SERVICES</t>
  </si>
  <si>
    <t>OPERATING GRANT &amp; CONTRIBUTIONS-CENTRAL SERVIES</t>
  </si>
  <si>
    <t>CHARGES FOR CENTRAL SERVICES</t>
  </si>
  <si>
    <t>Expenditures - Central Services</t>
  </si>
  <si>
    <t>Expenditures - General administration</t>
  </si>
  <si>
    <t>Expenditures-Central services</t>
  </si>
  <si>
    <t>Expenditures-General administration</t>
  </si>
  <si>
    <t>CHARGES FOR SERVICES-GENERAL ADMININSTRATION</t>
  </si>
  <si>
    <t>CHARGES FOR SERVICES-CENTRAL SERVICES</t>
  </si>
  <si>
    <t>OPERATING GRANTS &amp; CONTRIBUTIONS-GENERAL ADMININSTRATION</t>
  </si>
  <si>
    <t>OPERATING GRANTS &amp; CONTRIBUTIONS-CENTRAL SERVICES</t>
  </si>
  <si>
    <t>CAPITAL GRANTS &amp; CONTRIBUTIONS-GENERAL ADMININSTRATION</t>
  </si>
  <si>
    <t xml:space="preserve">County </t>
  </si>
  <si>
    <t xml:space="preserve">General Current Expense </t>
  </si>
  <si>
    <t xml:space="preserve">Debt Service </t>
  </si>
  <si>
    <t>Bond Construction</t>
  </si>
  <si>
    <t>Permanent Improvement</t>
  </si>
  <si>
    <t>Special Revenue - ARRA</t>
  </si>
  <si>
    <t>Total Encumbrances</t>
  </si>
  <si>
    <t>Portion in Restricted</t>
  </si>
  <si>
    <t>Portion in  Committed</t>
  </si>
  <si>
    <t>Portion in Assigned</t>
  </si>
  <si>
    <t>Remainder</t>
  </si>
  <si>
    <t>Error Check (must equal zero)</t>
  </si>
  <si>
    <t>PROPORTIONATE SHARE OF NET PENSION LIABILITY</t>
  </si>
  <si>
    <t>.</t>
  </si>
  <si>
    <t>Other deferred charges are not reported in the funds</t>
  </si>
  <si>
    <t>Land improvements</t>
  </si>
  <si>
    <t>LAND IMPROVEMENTS</t>
  </si>
  <si>
    <t>ACCUMULATED DEPRECIATION-LAND IMPROVEMENTS</t>
  </si>
  <si>
    <t xml:space="preserve">   'ACCUMULATED DEPRECIATION-LAND IMPROVEMENTS</t>
  </si>
  <si>
    <t>LESS ACCUMULATED DEPRECIATION-LAND IMPROVEMENTS</t>
  </si>
  <si>
    <t>WARNING: Sheet is protected to prevent unintentional override of formulas.</t>
  </si>
  <si>
    <t>Pension Expense: Expenditures-Instruction</t>
  </si>
  <si>
    <t>Pension Expense: Expenditures-support services - student</t>
  </si>
  <si>
    <t>Pension Expense: Expenditures-support services - instructional staff</t>
  </si>
  <si>
    <t>Pension Expense: Expenditures-support services - general administration</t>
  </si>
  <si>
    <t>Pension Expense: Expenditures-support services - school administration</t>
  </si>
  <si>
    <t>Pension Expense: Expenditures-support services - central services</t>
  </si>
  <si>
    <t>Pension Expense: Expenditures-support services - operations and maintenance</t>
  </si>
  <si>
    <t>Pension Expense: Expenditures-support services - student transportation</t>
  </si>
  <si>
    <t>Pension Expense: Expenditures-support services - other support services</t>
  </si>
  <si>
    <t>Pension Expense: Expenditures-food services</t>
  </si>
  <si>
    <t>Pension Expense: Expenditures-community services</t>
  </si>
  <si>
    <t>Proportionate Share of collective net pension liability</t>
  </si>
  <si>
    <t>Deferred Outflows of Resources (paragraph 54 and 55)</t>
  </si>
  <si>
    <t>GASB 68 Adjustment of State Aid Support</t>
  </si>
  <si>
    <t xml:space="preserve">Paragraphs 94 and 95 of Statement 68 require an employer that has a special funding situation to recognize pension expense </t>
  </si>
  <si>
    <t xml:space="preserve">and revenue for the portion of the nonemployer contributing entity's total proportionate share of collective pension expense </t>
  </si>
  <si>
    <t>that is associated with the employer. (Adjusts on-behalf revenue/expense for fringe benefits through Unrestricted State Aid)</t>
  </si>
  <si>
    <t>Change in net position</t>
  </si>
  <si>
    <t>current period and, therefore, are not reported in the funds</t>
  </si>
  <si>
    <t>Net pension liability - Proportionate Share</t>
  </si>
  <si>
    <t>Net pension liability - proportionate share</t>
  </si>
  <si>
    <t>Deferred outflows of resources related to pensions</t>
  </si>
  <si>
    <t>Deferred inflows of resources related to pensions</t>
  </si>
  <si>
    <t>Unrestricted State Aid</t>
  </si>
  <si>
    <t>Governmental funds report district pension contributions as expenditures.  However, in the Statement of Activities, the cost of pension benefits earned net of employee contributions is reported as pension expense</t>
  </si>
  <si>
    <t>District pension contributions</t>
  </si>
  <si>
    <t>Cost of benefits earned net of employee contributions</t>
  </si>
  <si>
    <t>Net pension liability - Proportionate share</t>
  </si>
  <si>
    <t>Pension Expense: Expenditures-Instruction (Used for rounding adjustment in this entry only)</t>
  </si>
  <si>
    <t>Expenditures-Instruction Staff</t>
  </si>
  <si>
    <t>Note:  If total compensated absences increased during the year, this entry will generate a credit to the Compensated Absences account.  You will then have to allocate that increase between the functional expenditure categories in the debit column of the entry.  If the balance decreased, the entry will generate a debit to the Comp. Abs. account and then that decrease should be allocated to the functional expenditure categories in the credit column of the entry.</t>
  </si>
  <si>
    <t xml:space="preserve">GASB 68 - To Record Beginning Balances of the District's Proportionate Share of Collective Net Pension Liability and </t>
  </si>
  <si>
    <t>and Deferred Amounts Related to Pensions</t>
  </si>
  <si>
    <t>(This entry is needed to record the District's beginning proportionate share of the TRS deferred inflows of resources, deferred outflow of resources,</t>
  </si>
  <si>
    <t>and collective net pension liability.  It adjusts beginning net position to agree to prior year's ending net position)</t>
  </si>
  <si>
    <t>U1</t>
  </si>
  <si>
    <t>U2</t>
  </si>
  <si>
    <t xml:space="preserve">GASB 68  - To Record Current Year Changes in the District's Proportionate Share of Pension Amounts per the </t>
  </si>
  <si>
    <t>Current Year Audited GASB 68 Schedules</t>
  </si>
  <si>
    <t>U3</t>
  </si>
  <si>
    <t>U4</t>
  </si>
  <si>
    <t>U5</t>
  </si>
  <si>
    <t>GASB 68  - To Record Deferred Outflows of Resources for Employer Contributions after the Measurement Date (objects 231 &amp; 233)</t>
  </si>
  <si>
    <t>(note that the Unrestricted State Aid amount is the CY retirement allocation for budgeting purposes - current employees only)</t>
  </si>
  <si>
    <t>GASB 68  - To fully remove current year on-behalf revenue/expenditures for the unfunded retirement contribution by WVDE (object 235).</t>
  </si>
  <si>
    <t>LEA</t>
  </si>
  <si>
    <t>RESA</t>
  </si>
  <si>
    <t>MCVC</t>
  </si>
  <si>
    <t>Pension Expense from GASB 68 schedules</t>
  </si>
  <si>
    <t>Contributions after the measurement period</t>
  </si>
  <si>
    <t>Operation and Maintenance of Facilities</t>
  </si>
  <si>
    <t>*TBD = To be determined by each county board.  Title must be changed to describe what the funds are assigned or committed for.</t>
  </si>
  <si>
    <t>Amounts reported for governmental activities in the statement of activities are different due to:</t>
  </si>
  <si>
    <t>per DW statement of activities</t>
  </si>
  <si>
    <t>Net position of governmental activities</t>
  </si>
  <si>
    <t>Expenditures-support services - operations and maintenance of facilities</t>
  </si>
  <si>
    <t>Statement of Activities</t>
  </si>
  <si>
    <t>Misc. Revenue</t>
  </si>
  <si>
    <t>General Administration</t>
  </si>
  <si>
    <t>Operation and maintenance</t>
  </si>
  <si>
    <t>Change in net position of governmental activities</t>
  </si>
  <si>
    <t>Proceeds from capital leases</t>
  </si>
  <si>
    <t>CAPITAL GRANTS &amp; CONTRIBUTIONS-FOOD SERVICE</t>
  </si>
  <si>
    <t xml:space="preserve">   Net position - beginning</t>
  </si>
  <si>
    <t>Premium on sale of bonds</t>
  </si>
  <si>
    <t xml:space="preserve">   Expenditures-Debt service-principal retirement</t>
  </si>
  <si>
    <t>To remove debt service principal payments and record current year amortization of bond premium for conversion to DW statements</t>
  </si>
  <si>
    <t>A portion of the change in fund balances is the current year amortization of the premium on general obligation bonds.  The current year amortization of the premium is a reduction of interest expense rather than revenue for the purpose of this statement.</t>
  </si>
  <si>
    <t>Unamortized bond premium</t>
  </si>
  <si>
    <t>Key in the increase (credit) or decrease (debit) of acrued interest payable for the current year.</t>
  </si>
  <si>
    <t>Conversion Entries U1 through U5 are linked to the GASB 68 Template.  If those entries are changed within the GASB 68 Template, you must ensure the appropriate updates are made within this tab and the TrialBal tab.</t>
  </si>
  <si>
    <t>To record capital asset additions, accumulated depreciation and depr expense for current year</t>
  </si>
  <si>
    <t>in Net Position</t>
  </si>
  <si>
    <t>Amounts reported for governmental activities in the statement of net position differ due to:</t>
  </si>
  <si>
    <t>The repayment of the principal of long-term debt (e.g., bonds, leases) consumes the current financial resources of governmental funds.  However, such repayment has no effect on net position.</t>
  </si>
  <si>
    <t>Differences in the cost and accumulated depreciation on disposed capital assets are reported as a loss and reduction in net position in the statement of activities.</t>
  </si>
  <si>
    <t>Compensated absences are reported as liabilities in the statement of net position, but are only reported in government funds to the extent they have matured.  This is the amount by which compensated absences (increased)/decreased.</t>
  </si>
  <si>
    <t>Statement of Net Position</t>
  </si>
  <si>
    <t>OPERATING GRANTS &amp; CONTRIBUTIONS-COMMUNITY SERVICE</t>
  </si>
  <si>
    <t>Other prepaid expenses</t>
  </si>
  <si>
    <t>This total must agree to the total additions to accumulated depreciation on the "Capital Assets" tab.  Otherwise, conversion entry D will not balance.</t>
  </si>
  <si>
    <t>Proportionate share of net pension liability</t>
  </si>
  <si>
    <t xml:space="preserve">      Principal retirement</t>
  </si>
  <si>
    <t xml:space="preserve">      Interest and fiscal charges</t>
  </si>
  <si>
    <t>VENDOR FINANCED ASSETS</t>
  </si>
  <si>
    <t>Example: iPads financed through apple</t>
  </si>
  <si>
    <t>Pension</t>
  </si>
  <si>
    <t>Other post employment benefit (OPEB)</t>
  </si>
  <si>
    <t>Net other post employment benefit (OPEB) liability - Proportionate Share</t>
  </si>
  <si>
    <t>Net other post employment benefit (OPEB) liability - Proportionate share</t>
  </si>
  <si>
    <t>Deferred outflows and inflows of resources related to pensions and OPEB are applicable to future periods and, therefore, are not reported in the funds</t>
  </si>
  <si>
    <t>Deferred outflows of resources related to OPEB</t>
  </si>
  <si>
    <t>Deferred inflows of resources related to OPEB</t>
  </si>
  <si>
    <t>Some liabilities, including net pension and OPEB obligations, are not due and payable in the</t>
  </si>
  <si>
    <t>Net OPEB liability - proportionate share</t>
  </si>
  <si>
    <t>U7</t>
  </si>
  <si>
    <t>U8</t>
  </si>
  <si>
    <t>U9</t>
  </si>
  <si>
    <t>U10</t>
  </si>
  <si>
    <t>U11</t>
  </si>
  <si>
    <t>PROPORTIONATE SHARE OF NET OPEB LIABILITY</t>
  </si>
  <si>
    <t>Governmental funds report district OPEB contributions as expenditures.  However, in the Statement of Activities, the cost of OPEB benefits earned net of employee contributions is reported as OPEB expense</t>
  </si>
  <si>
    <t>District OPEB contributions</t>
  </si>
  <si>
    <t>OPEB Expense from GASB 75</t>
  </si>
  <si>
    <t xml:space="preserve">   Prior period adjustments - (See Note __)</t>
  </si>
  <si>
    <t>Prior period adjustments - (See Note __)</t>
  </si>
  <si>
    <t>Conversion Entries U7 through U11 are linked to the GASB 75 Template.  If those entries are changed within the GASB 75 Template, you must ensure the appropriate updates are made within this tab and the TrialBal tab.</t>
  </si>
  <si>
    <t xml:space="preserve">Other  </t>
  </si>
  <si>
    <t xml:space="preserve">Other   </t>
  </si>
  <si>
    <t>Asset retirement obligation (ARO) liability</t>
  </si>
  <si>
    <t>To record beginning balance of ARO liability and CY Accretion Expense</t>
  </si>
  <si>
    <t>ACCRETION EXPENSE</t>
  </si>
  <si>
    <t>ASSET RETIREMENT OBLIGATION (ARO) LIABILITY</t>
  </si>
  <si>
    <t>Asset Retirement Obligation (ARO) Liability</t>
  </si>
  <si>
    <t>Restatement of Beginning Net Position Due to Changes in Accounting Principles</t>
  </si>
  <si>
    <t>Asset Retirement Obligations (AROs) are reported in the statement of net position, but are not reported in governmental funds.  This is the amount by which the ARO has increased.</t>
  </si>
  <si>
    <t>Asset Retirement Obligation (ARO) liability</t>
  </si>
  <si>
    <t>SCHEDULE OF EXPENDITURES OF FEDERAL AWARDS</t>
  </si>
  <si>
    <t>CFDA</t>
  </si>
  <si>
    <t>Federal Grantor</t>
  </si>
  <si>
    <t>Pass-Through Grantor</t>
  </si>
  <si>
    <t>Program or Cluster Title</t>
  </si>
  <si>
    <t>Federal</t>
  </si>
  <si>
    <t>Number</t>
  </si>
  <si>
    <t>Total Expenditures of Federal Awards</t>
  </si>
  <si>
    <t>to</t>
  </si>
  <si>
    <t>Subrecipients</t>
  </si>
  <si>
    <t>Pass - Through</t>
  </si>
  <si>
    <t>Entity</t>
  </si>
  <si>
    <t>Identifying</t>
  </si>
  <si>
    <t>______________  COUNTY BOARD OF EDUCATION</t>
  </si>
  <si>
    <t>SCHEDULE OF STATE GRANT RECEIPTS AND EXPENDITURES</t>
  </si>
  <si>
    <t>Awarding Agency</t>
  </si>
  <si>
    <t>Grant Name</t>
  </si>
  <si>
    <t>Grant Identification</t>
  </si>
  <si>
    <t>Period of Award</t>
  </si>
  <si>
    <t>Total Grant Award</t>
  </si>
  <si>
    <t>Current Year Receipts</t>
  </si>
  <si>
    <t>Current Year Expenditures</t>
  </si>
  <si>
    <t>Amount Receivable</t>
  </si>
  <si>
    <t>TOTAL:</t>
  </si>
  <si>
    <t>Other Local Sources</t>
  </si>
  <si>
    <t>Function</t>
  </si>
  <si>
    <t>Revenue Classifications (Column E)</t>
  </si>
  <si>
    <t>Function Classifications (Columns W, AA, AE)</t>
  </si>
  <si>
    <t>-</t>
  </si>
  <si>
    <t>(Deferred Inflows of Resources from the prior year Fund Statements)</t>
  </si>
  <si>
    <t>ESSERF</t>
  </si>
  <si>
    <t>BUDGET AND ACTUAL - SPECIAL REVENUE FUND - ESSERF</t>
  </si>
  <si>
    <t>Less accumulated amortization</t>
  </si>
  <si>
    <t xml:space="preserve">Total lease assets </t>
  </si>
  <si>
    <t>Less accumulated Amortization for:</t>
  </si>
  <si>
    <t>Total accumulated amortization</t>
  </si>
  <si>
    <t>Amortization expense was charged to functions/programs of the governmental activities as follows:</t>
  </si>
  <si>
    <t>This total must agree to the total additions to accumulated depreciation on the "Lease Assets" tab.  Otherwise, conversion entry D1 will not balance.</t>
  </si>
  <si>
    <t>Total amortization expense - governmental   activities</t>
  </si>
  <si>
    <t>K1</t>
  </si>
  <si>
    <t>ACCUMULATED AMORTIZATOIN-LAND</t>
  </si>
  <si>
    <t>ACCUMULATED AMORTIZATION-FURNITURE &amp; EQUIPMENT</t>
  </si>
  <si>
    <t>ACCUMULATED AMORTIZATION-VEHICLES</t>
  </si>
  <si>
    <t>ACCUMULATED AMORTIZATION-BUILDINGS</t>
  </si>
  <si>
    <t>D1</t>
  </si>
  <si>
    <t xml:space="preserve">   'ACCUMULATED AMORTIZATION-BUILDINGS</t>
  </si>
  <si>
    <t xml:space="preserve">   'ACCUMULATED AMORTIZATION-LAND</t>
  </si>
  <si>
    <t xml:space="preserve">   'ACCUMULATED AMORTIZATION-VEHICLES</t>
  </si>
  <si>
    <t>Finance lease liability</t>
  </si>
  <si>
    <t>Governmental funds report capital outlays as expenditures.  However, in the statement of net position, the cost of capital assets is allocated over their estimated useful lives and reported as depreciation expense.  The effect on net position is the amount by which capital outlays exceed depreciation in the current period.</t>
  </si>
  <si>
    <t>Governmental funds report capital outlays as expenditures.  However, in the statement of net position, the cost of lease assets is allocated over their estimated useful lives and reported as amortization expense.  The effect on net position is the amount by which capital outlays exceed amortization in the current period.</t>
  </si>
  <si>
    <t>Eliminations</t>
  </si>
  <si>
    <t>LESS ACCUMULATED DEPRECIATION - EQUIPMENT</t>
  </si>
  <si>
    <t>Equipment</t>
  </si>
  <si>
    <t>Amortization expense</t>
  </si>
  <si>
    <t xml:space="preserve">To record beginning balances of finance leases, accumulated amortization, and deferred inflows/outflows </t>
  </si>
  <si>
    <t>Deferred Inflows</t>
  </si>
  <si>
    <t>Reductions</t>
  </si>
  <si>
    <t xml:space="preserve">   'ACCUMULATED AMORTIZATION- EQUIPMENT</t>
  </si>
  <si>
    <t>Fiduciary Funds-Custodial</t>
  </si>
  <si>
    <t>Multi-County</t>
  </si>
  <si>
    <t>Vocational Centers</t>
  </si>
  <si>
    <t>Prepaid Expenses</t>
  </si>
  <si>
    <t>Assigned</t>
  </si>
  <si>
    <t>Total Net Position:</t>
  </si>
  <si>
    <t>STATEMENT OF CHANGES IN FIDUCIARY NET POSITION</t>
  </si>
  <si>
    <t>State Sources</t>
  </si>
  <si>
    <t>Transers in</t>
  </si>
  <si>
    <t>Total Additions</t>
  </si>
  <si>
    <t>Capital Outlay</t>
  </si>
  <si>
    <t>Total deductions</t>
  </si>
  <si>
    <t>Change in fiduciary net position</t>
  </si>
  <si>
    <t>Fiduciary net position - beginning of the year</t>
  </si>
  <si>
    <t>Fiduciary net position - end of the year</t>
  </si>
  <si>
    <t>BUDGET AND ACTUAL - SPECIAL REVENUE FUND SCHOOL ACTIVITY FUND</t>
  </si>
  <si>
    <t>Special Revenue - School Activity Fund</t>
  </si>
  <si>
    <t>SCHOOL DISTRICT'S RIGHT-OF-USE ASSETS</t>
  </si>
  <si>
    <t>Total right-of-use assets</t>
  </si>
  <si>
    <t>(NET OF ACCUMULATED AMORTIZATION)</t>
  </si>
  <si>
    <t>Right-of-Use Assets:</t>
  </si>
  <si>
    <t>District - Wide</t>
  </si>
  <si>
    <t>Statements</t>
  </si>
  <si>
    <t>Right-of-Use Asset Information</t>
  </si>
  <si>
    <t>Lease Receivable</t>
  </si>
  <si>
    <t>ROU Assets, net</t>
  </si>
  <si>
    <t>Lease Liability</t>
  </si>
  <si>
    <t>Lease Principal Expense</t>
  </si>
  <si>
    <t>Lease Interest Expense</t>
  </si>
  <si>
    <t>WVEIS Account</t>
  </si>
  <si>
    <t>DR</t>
  </si>
  <si>
    <t>CR</t>
  </si>
  <si>
    <t>Difference must equal zero</t>
  </si>
  <si>
    <t>Other Information from Software (Lessor)</t>
  </si>
  <si>
    <t>Total Additions/(Deductions)</t>
  </si>
  <si>
    <t>Lease Operating Revenue</t>
  </si>
  <si>
    <t>Lease Interest Revenue</t>
  </si>
  <si>
    <t>Lessor WVEIS Journal Entries</t>
  </si>
  <si>
    <t>XX.00153.001</t>
  </si>
  <si>
    <t xml:space="preserve"> To establish beginning balances</t>
  </si>
  <si>
    <t>Fund Balance</t>
  </si>
  <si>
    <t>XX..007XX..007</t>
  </si>
  <si>
    <t>XX..00601.006</t>
  </si>
  <si>
    <t>To record CY activity at fiscal year end</t>
  </si>
  <si>
    <t>XX..0191X..009</t>
  </si>
  <si>
    <t>XX..05132..009</t>
  </si>
  <si>
    <t>E1</t>
  </si>
  <si>
    <t>ACCUMULATED AMORTIZATION - LAND</t>
  </si>
  <si>
    <t>ACCUMULATED AMORTIZATION - BUILDING</t>
  </si>
  <si>
    <t>ACCUMULATED AMORTIZATION - FURNITURE &amp; EQUIPMENT</t>
  </si>
  <si>
    <t>ACCUMULATED AMORTIZATION - VEHICLES</t>
  </si>
  <si>
    <t>BUILDING</t>
  </si>
  <si>
    <t>GAIN OR LOSS ON TERMINATION</t>
  </si>
  <si>
    <t>H1</t>
  </si>
  <si>
    <t>FINANCE LEASE LIABILITY</t>
  </si>
  <si>
    <t>Expenditures- Finance Lease - Principal</t>
  </si>
  <si>
    <t>Proceeds from finance lease</t>
  </si>
  <si>
    <t>GAIN OR LOSS ON THE TERMINATION OF RIGHT-OF-USE ASSETS</t>
  </si>
  <si>
    <t>Gain on termination of ROU assets</t>
  </si>
  <si>
    <t>Gain on Termination</t>
  </si>
  <si>
    <t>G-R</t>
  </si>
  <si>
    <t>L1</t>
  </si>
  <si>
    <t>To record beginning balance/restatement of Finance Lease Liability</t>
  </si>
  <si>
    <t>CA: LAND</t>
  </si>
  <si>
    <t>CA: CONSTRUCTION IN PROCESS</t>
  </si>
  <si>
    <t>CA: LAND IMPROVEMENTS</t>
  </si>
  <si>
    <t>CA: BUILDINGS &amp; IMPROVEMENTS</t>
  </si>
  <si>
    <t>CA: FURNITURE &amp; EQUIPMENT</t>
  </si>
  <si>
    <t>CA: VEHICLES</t>
  </si>
  <si>
    <t>ROU: LAND</t>
  </si>
  <si>
    <t>ROU: BUILDINGS</t>
  </si>
  <si>
    <t>ROU: FURNITURE &amp; EQUIPMENT</t>
  </si>
  <si>
    <t>ROU: VEHICLES</t>
  </si>
  <si>
    <t>LESS ACCUMULATED AMORTIZATOIN-LAND</t>
  </si>
  <si>
    <t>LESS ACCUMULATED AMORTIZATION-BUILDINGS</t>
  </si>
  <si>
    <t>LESS ACCUMULATED AMORTIZATION-EQUIPMENT</t>
  </si>
  <si>
    <t>LESS ACCUMULATED AMORTIZATION-VEHICLES</t>
  </si>
  <si>
    <t>Expenditures - Finance Leases - Principal</t>
  </si>
  <si>
    <t>Expenditures - Finance Leases - Interest</t>
  </si>
  <si>
    <t>Finance Leases:</t>
  </si>
  <si>
    <t>Principal payment expense</t>
  </si>
  <si>
    <t>Interest Expense</t>
  </si>
  <si>
    <t>ROU Assets</t>
  </si>
  <si>
    <t>Gain (loss) on termination of ROU assets</t>
  </si>
  <si>
    <t>Finance lease liability, due within one year</t>
  </si>
  <si>
    <t>Finance lease liability, due beyond one year</t>
  </si>
  <si>
    <t>Interest on long-term debt/finance leases</t>
  </si>
  <si>
    <t>A portion of the change in fund balances is the proceeds from finance leases.  Those proceeds are not considered revenue items for the purpose of this statement.</t>
  </si>
  <si>
    <t>Differences in the ROU asset and accumulated amortization on ROU asset terminated agreements are reported as a loss and reduction in net position in the statement of activities.</t>
  </si>
  <si>
    <t>Right-of-Use assets terminated</t>
  </si>
  <si>
    <t>Accumulated amortization of assets terminated</t>
  </si>
  <si>
    <t>Finance Lease payables are reported as liabilities in the statement of net position, but are only reported in government funds to the extent they have matured.  This is the amount by which finance lease payables decreased.</t>
  </si>
  <si>
    <t>Finance Lease obligations</t>
  </si>
  <si>
    <t>Finance Lease Liability</t>
  </si>
  <si>
    <t>Bonds and contracts</t>
  </si>
  <si>
    <t>Lease receivable</t>
  </si>
  <si>
    <t>FL</t>
  </si>
  <si>
    <t>Other Financing Source - Finance Lease Proceeds</t>
  </si>
  <si>
    <t>Financed purchases and other</t>
  </si>
  <si>
    <t>Proportionate share of net OPEB liability</t>
  </si>
  <si>
    <t>Financed purchases and other, due within one year</t>
  </si>
  <si>
    <t>Financed purchases and other, due beyond one year</t>
  </si>
  <si>
    <t>Proceeds from financed purchases</t>
  </si>
  <si>
    <t>A portion of the change in fund balances is the proceeds from financed purchases.  Those proceeds are not considered revenue items for the purpose of this statement.</t>
  </si>
  <si>
    <t>Principal payment expense amount for governmental funds</t>
  </si>
  <si>
    <t>Interest payment expense amount for governmental funds</t>
  </si>
  <si>
    <t>H2</t>
  </si>
  <si>
    <t>To remove financed purchase payments for conversion to DW statements</t>
  </si>
  <si>
    <t>FINANCED PURCHASES AND OTHER</t>
  </si>
  <si>
    <t>H3</t>
  </si>
  <si>
    <t>Proceeds from Financed Purchase</t>
  </si>
  <si>
    <t>To record financed purchase additions</t>
  </si>
  <si>
    <t>Proceeds from financed purchase</t>
  </si>
  <si>
    <t>Total ROU assets, net of amortization</t>
  </si>
  <si>
    <t>Subscription-based information technology arrangements (SBITAs)</t>
  </si>
  <si>
    <t>SBITA liability</t>
  </si>
  <si>
    <t>SBITA liability, due within one year</t>
  </si>
  <si>
    <t>SBITA liability, due beyond one year</t>
  </si>
  <si>
    <t>SBITAs:</t>
  </si>
  <si>
    <t>Proceeds from SBITAs</t>
  </si>
  <si>
    <t>SBITAs</t>
  </si>
  <si>
    <t>SBITA Liability</t>
  </si>
  <si>
    <t>Other Information from Software</t>
  </si>
  <si>
    <t>SBITA Principal Expense</t>
  </si>
  <si>
    <t>SBITA Interest Expense</t>
  </si>
  <si>
    <t>SBITA Principal Payment Expense</t>
  </si>
  <si>
    <t>Governmental funds report capital outlays as expenditures.  However, in the statement of net position, the cost of SBITA assets is allocated over their estimated useful lives and reported as amortization expense.  The effect on net position is the amount by which capital outlays exceed amortization in the current period.</t>
  </si>
  <si>
    <t>A portion of the change in fund balances is the proceeds from SBITAs.  Those proceeds are not considered revenue items for the purpose of this statement.</t>
  </si>
  <si>
    <t>SBITA payables are reported as liabilities in the statement of net position, but are only reported in government funds to the extent they have matured.  This is the amount by which SBITA payables decreased.</t>
  </si>
  <si>
    <t>Total right-of-use assets, net</t>
  </si>
  <si>
    <t>Right-of-use Assets:</t>
  </si>
  <si>
    <t>Finance Leases</t>
  </si>
  <si>
    <t>The Board's future payment requirements for finance leases and SBITAs is as follows:</t>
  </si>
  <si>
    <t>To record Right-of-Use asset additions, accumulated amortization and amortization expense for current year</t>
  </si>
  <si>
    <t>Subscription-Based Information Technology Agreements (SBITAs)</t>
  </si>
  <si>
    <t xml:space="preserve">   'ACCUMULATED AMORTIZATION-SBITAs</t>
  </si>
  <si>
    <t>To record ROU asset deletions, related accumulated amortization, and a gain or loss</t>
  </si>
  <si>
    <t>ACCUMULATED AMORTIZATION - SBITAs</t>
  </si>
  <si>
    <t>SUBSCRIPTION-BASED INFORMATION TECHNOLOGY ARRANGEMENTS (SBITAs)</t>
  </si>
  <si>
    <t>L2</t>
  </si>
  <si>
    <t>To record beginning balance/restatement of SBITA Liability</t>
  </si>
  <si>
    <t>SBITA LIABILITY</t>
  </si>
  <si>
    <t>ROU: SBITAs</t>
  </si>
  <si>
    <t>LESS ACCUMULATED AMORTIZATION - SBITAs</t>
  </si>
  <si>
    <t>Expenditures- SBITA - Principal</t>
  </si>
  <si>
    <t>Proceeds from SBITA</t>
  </si>
  <si>
    <t>H1A</t>
  </si>
  <si>
    <t>To remove finance lease asset principal payments for conversion to DW statements</t>
  </si>
  <si>
    <t>To remove SBITA asset principal payments for conversion to DW statements</t>
  </si>
  <si>
    <t>Expenditures - SBITAs - Principal</t>
  </si>
  <si>
    <t>Expenditures - SBITAs - Interest</t>
  </si>
  <si>
    <t>XX..X514X.831/836</t>
  </si>
  <si>
    <t>XX..X514X.832/837</t>
  </si>
  <si>
    <t>XX..X515X.831</t>
  </si>
  <si>
    <t>XX..X515X.832</t>
  </si>
  <si>
    <t>Financed purchases are reported as liabilities in the statement of net position, but are only reported in government funds to the extent they have matured.  This is the amount by which financed purchases decreased.</t>
  </si>
  <si>
    <t>SBITA obligations</t>
  </si>
  <si>
    <t xml:space="preserve">Right-of-use assets used in governmental activities are not financial resources and, therefore, </t>
  </si>
  <si>
    <t xml:space="preserve">       Principal payment expense</t>
  </si>
  <si>
    <t xml:space="preserve">       Interest Expense</t>
  </si>
  <si>
    <t>FOR THE FISCAL YEAR ENDED JUNE 30, 2024</t>
  </si>
  <si>
    <t>(Insert restatement reason here, if necessary)</t>
  </si>
  <si>
    <t>Finance Leases Additions</t>
  </si>
  <si>
    <t>Proceeds from Finance Leases</t>
  </si>
  <si>
    <t>SBITA Additions</t>
  </si>
  <si>
    <t>Governmental Fund Changes due to additions and reclassing expenses</t>
  </si>
  <si>
    <t>Reclassing Finance Lease Principal and Interest Expense</t>
  </si>
  <si>
    <t>Finance Lease Principal Payment Expense</t>
  </si>
  <si>
    <t>Finance Lease Interest Expense</t>
  </si>
  <si>
    <t>(Expense line where payments were made during FY)</t>
  </si>
  <si>
    <t>Reclassing SBITA Principal and Interest Expense</t>
  </si>
  <si>
    <t>XX.XXXXX.XXX</t>
  </si>
  <si>
    <t>XX.05701.009</t>
  </si>
  <si>
    <t>XX.X514X.7XX</t>
  </si>
  <si>
    <t>XX.X515X.7XX</t>
  </si>
  <si>
    <t>Password for protected sheet: BOE2025</t>
  </si>
  <si>
    <t>FYE JUNE 30, 2025</t>
  </si>
  <si>
    <t>Beginning net position as previously reported at June 30, 2024</t>
  </si>
  <si>
    <t>Net position as restated, July 1, 2024</t>
  </si>
  <si>
    <t>FOR THE FISCAL YEAR ENDED JUNE 30, 2025</t>
  </si>
  <si>
    <t>Beginning Balance (7/1/24)</t>
  </si>
  <si>
    <t>Ending Balance (6/30/25)</t>
  </si>
  <si>
    <t>Fund Balance Distribution of Encumbrances for the 2024-25 Year</t>
  </si>
  <si>
    <t>Compensated Absences restatement to comply with GASB 101</t>
  </si>
  <si>
    <t>Compensated Absences</t>
  </si>
  <si>
    <t>To record restatement of compensated absences due to implementation of GASB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</si>
</sst>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_(&quot;$&quot;* #,##0_);_(&quot;$&quot;* \(#,##0\);_(&quot;$&quot;* &quot;-&quot;??_);_(@_)"/>
    <numFmt numFmtId="167" formatCode="0.000%"/>
    <numFmt numFmtId="168" formatCode="_(* #,##0_);_(* \(#,##0\);_(* &quot;- -&quot;_);_(@_)"/>
    <numFmt numFmtId="169" formatCode="_(* #,##0.00_);_(* \(#,##0.00\);_(* &quot;-&quot;_);_(@_)"/>
    <numFmt numFmtId="170" formatCode="_(* #,##0.000_);_(* \(#,##0.000\);_(* &quot;-&quot;_);_(@_)"/>
    <numFmt numFmtId="171" formatCode="_(* #,##0.0_);_(* \(#,##0.0\);_(* &quot;-&quot;??_);_(@_)"/>
    <numFmt numFmtId="172" formatCode="_(&quot;$&quot;* #,##0.00_);_(&quot;$&quot;* \(#,##0.00\);_(&quot;$&quot;* &quot;-&quot;_);_(@_)"/>
  </numFmts>
  <fonts count="70"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b/>
      <sz val="10"/>
      <name val="Arial"/>
      <family val="2"/>
    </font>
    <font>
      <b/>
      <sz val="11"/>
      <name val="Arial"/>
      <family val="2"/>
    </font>
    <font>
      <sz val="11"/>
      <name val="Arial"/>
      <family val="2"/>
    </font>
    <font>
      <i/>
      <sz val="11"/>
      <name val="Arial"/>
      <family val="2"/>
    </font>
    <font>
      <i/>
      <sz val="10"/>
      <name val="Arial"/>
      <family val="2"/>
    </font>
    <font>
      <b/>
      <sz val="12"/>
      <name val="Arial"/>
      <family val="2"/>
    </font>
    <font>
      <b/>
      <i/>
      <sz val="10"/>
      <name val="Arial"/>
      <family val="2"/>
    </font>
    <font>
      <b/>
      <sz val="9"/>
      <name val="Arial"/>
      <family val="2"/>
    </font>
    <font>
      <b/>
      <sz val="8"/>
      <name val="Arial"/>
      <family val="2"/>
    </font>
    <font>
      <sz val="10"/>
      <name val="Arial"/>
      <family val="2"/>
    </font>
    <font>
      <b/>
      <i/>
      <sz val="9"/>
      <name val="Arial"/>
      <family val="2"/>
    </font>
    <font>
      <sz val="9"/>
      <name val="Arial"/>
      <family val="2"/>
    </font>
    <font>
      <i/>
      <sz val="9"/>
      <name val="Arial"/>
      <family val="2"/>
    </font>
    <font>
      <sz val="8"/>
      <name val="Arial"/>
      <family val="2"/>
    </font>
    <font>
      <sz val="7"/>
      <name val="Arial"/>
      <family val="2"/>
    </font>
    <font>
      <b/>
      <sz val="10"/>
      <color indexed="10"/>
      <name val="Arial"/>
      <family val="2"/>
    </font>
    <font>
      <u val="singleAccounting"/>
      <sz val="10"/>
      <name val="Arial"/>
      <family val="2"/>
    </font>
    <font>
      <u val="singleAccounting"/>
      <sz val="10"/>
      <name val="Arial"/>
      <family val="2"/>
    </font>
    <font>
      <b/>
      <sz val="10"/>
      <name val="Times New Roman"/>
      <family val="1"/>
    </font>
    <font>
      <sz val="10"/>
      <name val="Times New Roman"/>
      <family val="1"/>
    </font>
    <font>
      <b/>
      <u val="singleAccounting"/>
      <sz val="10"/>
      <name val="Times New Roman"/>
      <family val="1"/>
    </font>
    <font>
      <i/>
      <sz val="10"/>
      <name val="Times New Roman"/>
      <family val="1"/>
    </font>
    <font>
      <b/>
      <sz val="11"/>
      <name val="Times New Roman"/>
      <family val="1"/>
    </font>
    <font>
      <sz val="11"/>
      <name val="Times New Roman"/>
      <family val="1"/>
    </font>
    <font>
      <b/>
      <u val="singleAccounting"/>
      <sz val="11"/>
      <name val="Times New Roman"/>
      <family val="1"/>
    </font>
    <font>
      <b/>
      <i/>
      <sz val="11"/>
      <name val="Times New Roman"/>
      <family val="1"/>
    </font>
    <font>
      <sz val="12"/>
      <name val="Arial"/>
      <family val="2"/>
    </font>
    <font>
      <sz val="10"/>
      <color indexed="8"/>
      <name val="Times New Roman"/>
      <family val="1"/>
    </font>
    <font>
      <i/>
      <sz val="12"/>
      <name val="Arial"/>
      <family val="2"/>
    </font>
    <font>
      <b/>
      <sz val="14"/>
      <name val="Times New Roman"/>
      <family val="1"/>
    </font>
    <font>
      <b/>
      <sz val="16"/>
      <name val="Arial"/>
      <family val="2"/>
    </font>
    <font>
      <sz val="16"/>
      <name val="Arial"/>
      <family val="2"/>
    </font>
    <font>
      <b/>
      <i/>
      <u val="singleAccounting"/>
      <sz val="10"/>
      <name val="Times New Roman"/>
      <family val="1"/>
    </font>
    <font>
      <sz val="11"/>
      <color indexed="8"/>
      <name val="Calibri"/>
      <family val="2"/>
    </font>
    <font>
      <b/>
      <sz val="11"/>
      <color indexed="8"/>
      <name val="Calibri"/>
      <family val="2"/>
    </font>
    <font>
      <b/>
      <sz val="11"/>
      <name val="Calibri"/>
      <family val="2"/>
    </font>
    <font>
      <sz val="12"/>
      <name val="Arial"/>
      <family val="2"/>
    </font>
    <font>
      <sz val="12"/>
      <color indexed="8"/>
      <name val="Arial"/>
      <family val="2"/>
    </font>
    <font>
      <i/>
      <sz val="11"/>
      <name val="Times New Roman"/>
      <family val="1"/>
    </font>
    <font>
      <b/>
      <i/>
      <sz val="11"/>
      <name val="Arial"/>
      <family val="2"/>
    </font>
    <font>
      <sz val="10"/>
      <color indexed="8"/>
      <name val="Arial"/>
      <family val="2"/>
    </font>
    <font>
      <b/>
      <sz val="7"/>
      <name val="Arial"/>
      <family val="2"/>
    </font>
    <font>
      <sz val="9"/>
      <name val="Segoe UI"/>
      <family val="2"/>
    </font>
    <font>
      <sz val="12"/>
      <name val="Arial"/>
      <family val="2"/>
    </font>
    <font>
      <b/>
      <u/>
      <sz val="12"/>
      <name val="Arial"/>
      <family val="2"/>
    </font>
    <font>
      <sz val="12"/>
      <name val="Arial"/>
      <family val="2"/>
    </font>
    <font>
      <b/>
      <sz val="18"/>
      <name val="Arial"/>
      <family val="2"/>
    </font>
    <font>
      <sz val="11"/>
      <color theme="1"/>
      <name val="Calibri"/>
      <family val="2"/>
      <scheme val="minor"/>
    </font>
    <font>
      <b/>
      <sz val="11"/>
      <color theme="1"/>
      <name val="Calibri"/>
      <family val="2"/>
      <scheme val="minor"/>
    </font>
    <font>
      <b/>
      <sz val="14"/>
      <color rgb="FFFF0000"/>
      <name val="Arial"/>
      <family val="2"/>
    </font>
    <font>
      <b/>
      <sz val="12"/>
      <color rgb="FFFF0000"/>
      <name val="Arial"/>
      <family val="2"/>
    </font>
    <font>
      <b/>
      <sz val="12"/>
      <color rgb="FFC00000"/>
      <name val="Arial"/>
      <family val="2"/>
    </font>
    <font>
      <sz val="12"/>
      <color rgb="FFC00000"/>
      <name val="Arial"/>
      <family val="2"/>
    </font>
    <font>
      <b/>
      <i/>
      <sz val="14"/>
      <color rgb="FFFF0000"/>
      <name val="Arial"/>
      <family val="2"/>
    </font>
    <font>
      <b/>
      <sz val="10"/>
      <color rgb="FFFF0000"/>
      <name val="Arial"/>
      <family val="2"/>
    </font>
    <font>
      <b/>
      <sz val="18"/>
      <color rgb="FFFF0000"/>
      <name val="Arial"/>
      <family val="2"/>
    </font>
    <font>
      <b/>
      <sz val="16"/>
      <color theme="1"/>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b/>
      <u/>
      <sz val="11"/>
      <name val="Arial"/>
      <family val="2"/>
    </font>
    <font>
      <b/>
      <sz val="16"/>
      <color rgb="FFFF0000"/>
      <name val="Arial"/>
      <family val="2"/>
    </font>
    <font>
      <b/>
      <sz val="14"/>
      <name val="Arial"/>
      <family val="2"/>
    </font>
  </fonts>
  <fills count="14">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1"/>
        <bgColor indexed="64"/>
      </patternFill>
    </fill>
    <fill>
      <patternFill patternType="solid">
        <fgColor indexed="43"/>
        <bgColor indexed="64"/>
      </patternFill>
    </fill>
    <fill>
      <patternFill patternType="solid">
        <fgColor rgb="FFFF66CC"/>
        <bgColor indexed="64"/>
      </patternFill>
    </fill>
    <fill>
      <patternFill patternType="solid">
        <fgColor rgb="FF00FFFF"/>
        <bgColor indexed="64"/>
      </patternFill>
    </fill>
    <fill>
      <patternFill patternType="solid">
        <fgColor rgb="FFFFFF00"/>
        <bgColor indexed="64"/>
      </patternFill>
    </fill>
    <fill>
      <patternFill patternType="solid">
        <fgColor theme="6"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69">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medium">
        <color indexed="64"/>
      </bottom>
      <diagonal/>
    </border>
    <border>
      <left style="thin">
        <color indexed="64"/>
      </left>
      <right/>
      <top/>
      <bottom/>
      <diagonal/>
    </border>
    <border>
      <left/>
      <right/>
      <top/>
      <bottom style="medium">
        <color indexed="8"/>
      </bottom>
      <diagonal/>
    </border>
    <border>
      <left/>
      <right/>
      <top style="thin">
        <color indexed="8"/>
      </top>
      <bottom style="thin">
        <color indexed="8"/>
      </bottom>
      <diagonal/>
    </border>
    <border>
      <left/>
      <right/>
      <top/>
      <bottom style="thin">
        <color indexed="8"/>
      </bottom>
      <diagonal/>
    </border>
    <border>
      <left/>
      <right/>
      <top/>
      <bottom style="double">
        <color indexed="8"/>
      </bottom>
      <diagonal/>
    </border>
    <border>
      <left/>
      <right/>
      <top style="thin">
        <color indexed="64"/>
      </top>
      <bottom/>
      <diagonal/>
    </border>
    <border>
      <left/>
      <right/>
      <top style="thin">
        <color indexed="8"/>
      </top>
      <bottom/>
      <diagonal/>
    </border>
    <border>
      <left/>
      <right/>
      <top/>
      <bottom style="double">
        <color indexed="64"/>
      </bottom>
      <diagonal/>
    </border>
    <border>
      <left/>
      <right/>
      <top style="thin">
        <color indexed="8"/>
      </top>
      <bottom style="double">
        <color indexed="8"/>
      </bottom>
      <diagonal/>
    </border>
    <border>
      <left/>
      <right/>
      <top style="dashed">
        <color indexed="64"/>
      </top>
      <bottom style="dash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0"/>
      </bottom>
      <diagonal/>
    </border>
    <border>
      <left/>
      <right/>
      <top/>
      <bottom style="medium">
        <color indexed="0"/>
      </bottom>
      <diagonal/>
    </border>
    <border>
      <left/>
      <right/>
      <top style="thin">
        <color indexed="0"/>
      </top>
      <bottom style="thin">
        <color indexed="0"/>
      </bottom>
      <diagonal/>
    </border>
    <border>
      <left/>
      <right/>
      <top/>
      <bottom style="double">
        <color indexed="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Dot">
        <color theme="1"/>
      </left>
      <right/>
      <top style="dashDot">
        <color theme="1"/>
      </top>
      <bottom/>
      <diagonal/>
    </border>
    <border>
      <left/>
      <right/>
      <top style="dashDot">
        <color theme="1"/>
      </top>
      <bottom/>
      <diagonal/>
    </border>
    <border>
      <left/>
      <right style="dashDot">
        <color theme="1"/>
      </right>
      <top style="dashDot">
        <color theme="1"/>
      </top>
      <bottom/>
      <diagonal/>
    </border>
    <border>
      <left style="dashDot">
        <color theme="1"/>
      </left>
      <right/>
      <top/>
      <bottom/>
      <diagonal/>
    </border>
    <border>
      <left/>
      <right style="dashDot">
        <color theme="1"/>
      </right>
      <top/>
      <bottom/>
      <diagonal/>
    </border>
    <border>
      <left style="dashDot">
        <color theme="1"/>
      </left>
      <right/>
      <top/>
      <bottom style="dashDot">
        <color theme="1"/>
      </bottom>
      <diagonal/>
    </border>
    <border>
      <left/>
      <right/>
      <top/>
      <bottom style="dashDot">
        <color theme="1"/>
      </bottom>
      <diagonal/>
    </border>
    <border>
      <left/>
      <right style="dashDot">
        <color theme="1"/>
      </right>
      <top/>
      <bottom style="dashDot">
        <color theme="1"/>
      </bottom>
      <diagonal/>
    </border>
    <border>
      <left/>
      <right/>
      <top style="thin">
        <color theme="1"/>
      </top>
      <bottom style="thin">
        <color theme="1"/>
      </bottom>
      <diagonal/>
    </border>
    <border>
      <left/>
      <right/>
      <top style="thin">
        <color theme="1"/>
      </top>
      <bottom style="double">
        <color theme="1"/>
      </bottom>
      <diagonal/>
    </border>
    <border>
      <left/>
      <right/>
      <top/>
      <bottom style="thin">
        <color theme="1"/>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slantDashDot">
        <color theme="1"/>
      </right>
      <top style="slantDashDot">
        <color theme="1"/>
      </top>
      <bottom style="slantDashDot">
        <color theme="1"/>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78">
    <xf numFmtId="0" fontId="0" fillId="0" borderId="0"/>
    <xf numFmtId="43" fontId="4"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48" fillId="0" borderId="0" applyFont="0" applyFill="0" applyBorder="0" applyAlignment="0" applyProtection="0"/>
    <xf numFmtId="44" fontId="4" fillId="0" borderId="0" applyFont="0" applyFill="0" applyBorder="0" applyAlignment="0" applyProtection="0"/>
    <xf numFmtId="44" fontId="53" fillId="0" borderId="0" applyFont="0" applyFill="0" applyBorder="0" applyAlignment="0" applyProtection="0"/>
    <xf numFmtId="44" fontId="32" fillId="0" borderId="0" applyFont="0" applyFill="0" applyBorder="0" applyAlignment="0" applyProtection="0"/>
    <xf numFmtId="44" fontId="39" fillId="0" borderId="0" applyFont="0" applyFill="0" applyBorder="0" applyAlignment="0" applyProtection="0"/>
    <xf numFmtId="44" fontId="42" fillId="0" borderId="0" applyFont="0" applyFill="0" applyBorder="0" applyAlignment="0" applyProtection="0"/>
    <xf numFmtId="44" fontId="32" fillId="0" borderId="0" applyFont="0" applyFill="0" applyBorder="0" applyAlignment="0" applyProtection="0"/>
    <xf numFmtId="44" fontId="5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42" fillId="0" borderId="0" applyFont="0" applyFill="0" applyBorder="0" applyAlignment="0" applyProtection="0"/>
    <xf numFmtId="44" fontId="32" fillId="0" borderId="0" applyFont="0" applyFill="0" applyBorder="0" applyAlignment="0" applyProtection="0"/>
    <xf numFmtId="44" fontId="4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4" fillId="0" borderId="0" applyFont="0" applyFill="0" applyBorder="0" applyAlignment="0" applyProtection="0"/>
    <xf numFmtId="0" fontId="53" fillId="0" borderId="0"/>
    <xf numFmtId="0" fontId="32" fillId="0" borderId="0"/>
    <xf numFmtId="0" fontId="5" fillId="0" borderId="0"/>
    <xf numFmtId="0" fontId="53" fillId="0" borderId="0"/>
    <xf numFmtId="0" fontId="53" fillId="0" borderId="0"/>
    <xf numFmtId="0" fontId="5" fillId="0" borderId="0"/>
    <xf numFmtId="0" fontId="53" fillId="0" borderId="0"/>
    <xf numFmtId="0" fontId="5" fillId="0" borderId="0"/>
    <xf numFmtId="0" fontId="5" fillId="0" borderId="0"/>
    <xf numFmtId="0" fontId="5" fillId="0" borderId="0"/>
    <xf numFmtId="0" fontId="32" fillId="0" borderId="0"/>
    <xf numFmtId="0" fontId="42" fillId="0" borderId="0"/>
    <xf numFmtId="0" fontId="32" fillId="0" borderId="0"/>
    <xf numFmtId="0" fontId="32" fillId="0" borderId="0"/>
    <xf numFmtId="0" fontId="32" fillId="0" borderId="0"/>
    <xf numFmtId="0" fontId="48" fillId="0" borderId="0">
      <alignment vertical="center"/>
    </xf>
    <xf numFmtId="0" fontId="53" fillId="0" borderId="0"/>
    <xf numFmtId="0" fontId="4" fillId="0" borderId="0"/>
    <xf numFmtId="0" fontId="5" fillId="0" borderId="0"/>
    <xf numFmtId="0" fontId="48" fillId="0" borderId="0">
      <alignment vertical="center"/>
    </xf>
    <xf numFmtId="0" fontId="15" fillId="0" borderId="0"/>
    <xf numFmtId="0" fontId="5" fillId="0" borderId="0"/>
    <xf numFmtId="0" fontId="15" fillId="0" borderId="0"/>
    <xf numFmtId="0" fontId="5" fillId="0" borderId="0"/>
    <xf numFmtId="9" fontId="4" fillId="0" borderId="0" applyFont="0" applyFill="0" applyBorder="0" applyAlignment="0" applyProtection="0"/>
    <xf numFmtId="9" fontId="4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48" fillId="0" borderId="0" applyFont="0" applyFill="0" applyBorder="0" applyAlignment="0" applyProtection="0"/>
    <xf numFmtId="0" fontId="3" fillId="0" borderId="0"/>
    <xf numFmtId="44" fontId="3"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cellStyleXfs>
  <cellXfs count="834">
    <xf numFmtId="0" fontId="0" fillId="0" borderId="0" xfId="0"/>
    <xf numFmtId="0" fontId="6" fillId="0" borderId="0" xfId="0" applyFont="1" applyAlignment="1">
      <alignment horizontal="centerContinuous"/>
    </xf>
    <xf numFmtId="37" fontId="5" fillId="0" borderId="0" xfId="0" applyNumberFormat="1" applyFont="1"/>
    <xf numFmtId="37" fontId="6" fillId="0" borderId="0" xfId="0" applyNumberFormat="1" applyFont="1" applyAlignment="1">
      <alignment horizontal="centerContinuous"/>
    </xf>
    <xf numFmtId="37" fontId="5" fillId="0" borderId="0" xfId="0" applyNumberFormat="1" applyFont="1" applyAlignment="1">
      <alignment horizontal="centerContinuous"/>
    </xf>
    <xf numFmtId="0" fontId="7" fillId="0" borderId="0" xfId="0" applyFont="1" applyAlignment="1">
      <alignment horizontal="centerContinuous"/>
    </xf>
    <xf numFmtId="0" fontId="8" fillId="0" borderId="0" xfId="0" applyFont="1" applyAlignment="1">
      <alignment horizontal="centerContinuous"/>
    </xf>
    <xf numFmtId="0" fontId="8" fillId="0" borderId="0" xfId="0" applyFont="1"/>
    <xf numFmtId="41" fontId="7" fillId="0" borderId="0" xfId="0" applyNumberFormat="1" applyFont="1" applyAlignment="1">
      <alignment horizontal="centerContinuous"/>
    </xf>
    <xf numFmtId="41" fontId="8" fillId="0" borderId="0" xfId="0" applyNumberFormat="1" applyFont="1"/>
    <xf numFmtId="41" fontId="8" fillId="0" borderId="1" xfId="0" applyNumberFormat="1" applyFont="1" applyBorder="1"/>
    <xf numFmtId="41" fontId="8" fillId="0" borderId="2" xfId="0" applyNumberFormat="1" applyFont="1" applyBorder="1"/>
    <xf numFmtId="41" fontId="8" fillId="0" borderId="3" xfId="0" applyNumberFormat="1" applyFont="1" applyBorder="1"/>
    <xf numFmtId="0" fontId="8" fillId="0" borderId="1" xfId="0" applyFont="1" applyBorder="1" applyAlignment="1">
      <alignment horizontal="center" wrapText="1"/>
    </xf>
    <xf numFmtId="0" fontId="8" fillId="0" borderId="1" xfId="0" applyFont="1" applyBorder="1" applyAlignment="1">
      <alignment horizontal="center"/>
    </xf>
    <xf numFmtId="41" fontId="8" fillId="0" borderId="0" xfId="0" applyNumberFormat="1" applyFont="1" applyAlignment="1">
      <alignment horizontal="centerContinuous"/>
    </xf>
    <xf numFmtId="41" fontId="6" fillId="0" borderId="0" xfId="0" applyNumberFormat="1" applyFont="1" applyAlignment="1">
      <alignment horizontal="centerContinuous"/>
    </xf>
    <xf numFmtId="41" fontId="5" fillId="0" borderId="0" xfId="0" applyNumberFormat="1" applyFont="1" applyAlignment="1">
      <alignment horizontal="centerContinuous"/>
    </xf>
    <xf numFmtId="41" fontId="5" fillId="0" borderId="0" xfId="0" applyNumberFormat="1" applyFont="1" applyAlignment="1">
      <alignment horizontal="center"/>
    </xf>
    <xf numFmtId="41" fontId="5" fillId="0" borderId="0" xfId="0" applyNumberFormat="1" applyFont="1"/>
    <xf numFmtId="41" fontId="5" fillId="0" borderId="4" xfId="0" applyNumberFormat="1" applyFont="1" applyBorder="1"/>
    <xf numFmtId="41" fontId="5" fillId="0" borderId="4" xfId="0" applyNumberFormat="1" applyFont="1" applyBorder="1" applyAlignment="1">
      <alignment horizontal="center"/>
    </xf>
    <xf numFmtId="0" fontId="7" fillId="0" borderId="0" xfId="0" applyFont="1"/>
    <xf numFmtId="0" fontId="9" fillId="0" borderId="0" xfId="0" applyFont="1"/>
    <xf numFmtId="0" fontId="5" fillId="0" borderId="0" xfId="0" applyFont="1" applyAlignment="1">
      <alignment horizontal="centerContinuous"/>
    </xf>
    <xf numFmtId="0" fontId="5" fillId="0" borderId="0" xfId="0" applyFont="1"/>
    <xf numFmtId="41" fontId="6" fillId="0" borderId="0" xfId="0" applyNumberFormat="1" applyFont="1"/>
    <xf numFmtId="41" fontId="6" fillId="0" borderId="0" xfId="0" applyNumberFormat="1" applyFont="1" applyAlignment="1">
      <alignment horizontal="center"/>
    </xf>
    <xf numFmtId="41" fontId="6" fillId="0" borderId="4" xfId="0" applyNumberFormat="1" applyFont="1" applyBorder="1" applyAlignment="1">
      <alignment horizontal="center"/>
    </xf>
    <xf numFmtId="0" fontId="6" fillId="0" borderId="0" xfId="0" applyFont="1"/>
    <xf numFmtId="0" fontId="5" fillId="0" borderId="0" xfId="0" quotePrefix="1" applyFont="1"/>
    <xf numFmtId="0" fontId="15" fillId="0" borderId="0" xfId="57"/>
    <xf numFmtId="0" fontId="14" fillId="0" borderId="0" xfId="57" applyFont="1" applyAlignment="1">
      <alignment horizontal="center"/>
    </xf>
    <xf numFmtId="0" fontId="6" fillId="0" borderId="0" xfId="57" applyFont="1"/>
    <xf numFmtId="0" fontId="6" fillId="0" borderId="1" xfId="57" applyFont="1" applyBorder="1" applyAlignment="1">
      <alignment horizontal="centerContinuous"/>
    </xf>
    <xf numFmtId="0" fontId="6" fillId="0" borderId="0" xfId="57" applyFont="1" applyAlignment="1">
      <alignment horizontal="centerContinuous"/>
    </xf>
    <xf numFmtId="0" fontId="6" fillId="0" borderId="5" xfId="57" applyFont="1" applyBorder="1" applyAlignment="1">
      <alignment horizontal="centerContinuous"/>
    </xf>
    <xf numFmtId="0" fontId="6" fillId="0" borderId="0" xfId="57" applyFont="1" applyAlignment="1">
      <alignment horizontal="center"/>
    </xf>
    <xf numFmtId="0" fontId="12" fillId="2" borderId="0" xfId="57" applyFont="1" applyFill="1" applyAlignment="1">
      <alignment horizontal="center"/>
    </xf>
    <xf numFmtId="0" fontId="13" fillId="0" borderId="0" xfId="57" applyFont="1" applyAlignment="1">
      <alignment horizontal="center"/>
    </xf>
    <xf numFmtId="0" fontId="13" fillId="0" borderId="6" xfId="57" applyFont="1" applyBorder="1" applyAlignment="1">
      <alignment horizontal="center"/>
    </xf>
    <xf numFmtId="0" fontId="16" fillId="2" borderId="0" xfId="57" applyFont="1" applyFill="1" applyAlignment="1">
      <alignment horizontal="center"/>
    </xf>
    <xf numFmtId="0" fontId="16" fillId="0" borderId="0" xfId="57" applyFont="1" applyAlignment="1">
      <alignment horizontal="center"/>
    </xf>
    <xf numFmtId="0" fontId="13" fillId="0" borderId="7" xfId="57" applyFont="1" applyBorder="1" applyAlignment="1">
      <alignment horizontal="center"/>
    </xf>
    <xf numFmtId="0" fontId="6" fillId="0" borderId="4" xfId="57" applyFont="1" applyBorder="1"/>
    <xf numFmtId="0" fontId="6" fillId="0" borderId="4" xfId="57" applyFont="1" applyBorder="1" applyAlignment="1">
      <alignment horizontal="center"/>
    </xf>
    <xf numFmtId="0" fontId="15" fillId="0" borderId="4" xfId="57" applyBorder="1"/>
    <xf numFmtId="0" fontId="12" fillId="2" borderId="4" xfId="57" applyFont="1" applyFill="1" applyBorder="1" applyAlignment="1">
      <alignment horizontal="center"/>
    </xf>
    <xf numFmtId="0" fontId="13" fillId="0" borderId="8" xfId="57" applyFont="1" applyBorder="1" applyAlignment="1">
      <alignment horizontal="center"/>
    </xf>
    <xf numFmtId="0" fontId="13" fillId="0" borderId="4" xfId="57" applyFont="1" applyBorder="1" applyAlignment="1">
      <alignment horizontal="center"/>
    </xf>
    <xf numFmtId="0" fontId="14" fillId="0" borderId="4" xfId="57" applyFont="1" applyBorder="1" applyAlignment="1">
      <alignment horizontal="center"/>
    </xf>
    <xf numFmtId="0" fontId="16" fillId="2" borderId="4" xfId="57" applyFont="1" applyFill="1" applyBorder="1" applyAlignment="1">
      <alignment horizontal="center"/>
    </xf>
    <xf numFmtId="0" fontId="15" fillId="0" borderId="2" xfId="57" applyBorder="1"/>
    <xf numFmtId="0" fontId="12" fillId="0" borderId="0" xfId="57" applyFont="1"/>
    <xf numFmtId="0" fontId="15" fillId="0" borderId="0" xfId="57" applyAlignment="1">
      <alignment horizontal="center"/>
    </xf>
    <xf numFmtId="0" fontId="10" fillId="0" borderId="1" xfId="57" applyFont="1" applyBorder="1" applyAlignment="1">
      <alignment horizontal="centerContinuous"/>
    </xf>
    <xf numFmtId="0" fontId="15" fillId="0" borderId="1" xfId="57" applyBorder="1" applyAlignment="1">
      <alignment horizontal="centerContinuous"/>
    </xf>
    <xf numFmtId="0" fontId="15" fillId="0" borderId="4" xfId="57" applyBorder="1" applyAlignment="1">
      <alignment horizontal="center"/>
    </xf>
    <xf numFmtId="10" fontId="15" fillId="0" borderId="2" xfId="61" applyNumberFormat="1" applyFont="1" applyBorder="1"/>
    <xf numFmtId="41" fontId="15" fillId="0" borderId="0" xfId="57" applyNumberFormat="1"/>
    <xf numFmtId="10" fontId="15" fillId="0" borderId="0" xfId="61" applyNumberFormat="1" applyFont="1" applyFill="1"/>
    <xf numFmtId="41" fontId="15" fillId="0" borderId="2" xfId="57" applyNumberFormat="1" applyBorder="1"/>
    <xf numFmtId="41" fontId="15" fillId="2" borderId="0" xfId="57" applyNumberFormat="1" applyFill="1"/>
    <xf numFmtId="41" fontId="15" fillId="0" borderId="9" xfId="57" applyNumberFormat="1" applyBorder="1"/>
    <xf numFmtId="41" fontId="15" fillId="0" borderId="7" xfId="57" applyNumberFormat="1" applyBorder="1"/>
    <xf numFmtId="41" fontId="6" fillId="0" borderId="0" xfId="57" applyNumberFormat="1" applyFont="1"/>
    <xf numFmtId="41" fontId="6" fillId="0" borderId="0" xfId="57" applyNumberFormat="1" applyFont="1" applyAlignment="1">
      <alignment horizontal="right"/>
    </xf>
    <xf numFmtId="41" fontId="6" fillId="2" borderId="2" xfId="57" applyNumberFormat="1" applyFont="1" applyFill="1" applyBorder="1"/>
    <xf numFmtId="0" fontId="5" fillId="0" borderId="0" xfId="0" applyFont="1" applyAlignment="1">
      <alignment horizontal="right"/>
    </xf>
    <xf numFmtId="41" fontId="10" fillId="0" borderId="0" xfId="0" applyNumberFormat="1" applyFont="1" applyAlignment="1">
      <alignment horizontal="center"/>
    </xf>
    <xf numFmtId="165" fontId="6" fillId="0" borderId="0" xfId="0" applyNumberFormat="1" applyFont="1" applyAlignment="1">
      <alignment horizontal="left"/>
    </xf>
    <xf numFmtId="165" fontId="5" fillId="0" borderId="0" xfId="0" applyNumberFormat="1" applyFont="1" applyAlignment="1">
      <alignment horizontal="left" indent="2"/>
    </xf>
    <xf numFmtId="165" fontId="5" fillId="0" borderId="0" xfId="0" applyNumberFormat="1" applyFont="1" applyAlignment="1">
      <alignment horizontal="left" indent="4"/>
    </xf>
    <xf numFmtId="165" fontId="6" fillId="0" borderId="0" xfId="0" applyNumberFormat="1" applyFont="1" applyAlignment="1">
      <alignment horizontal="left" indent="6"/>
    </xf>
    <xf numFmtId="41" fontId="5" fillId="0" borderId="0" xfId="0" applyNumberFormat="1" applyFont="1" applyAlignment="1">
      <alignment horizontal="right"/>
    </xf>
    <xf numFmtId="165" fontId="5" fillId="0" borderId="0" xfId="0" applyNumberFormat="1" applyFont="1" applyAlignment="1">
      <alignment horizontal="left"/>
    </xf>
    <xf numFmtId="165" fontId="6" fillId="0" borderId="0" xfId="0" applyNumberFormat="1" applyFont="1" applyAlignment="1">
      <alignment horizontal="left" indent="4"/>
    </xf>
    <xf numFmtId="42" fontId="5" fillId="0" borderId="0" xfId="0" applyNumberFormat="1" applyFont="1"/>
    <xf numFmtId="41" fontId="5" fillId="0" borderId="10" xfId="0" applyNumberFormat="1" applyFont="1" applyBorder="1"/>
    <xf numFmtId="41" fontId="5" fillId="0" borderId="10" xfId="0" applyNumberFormat="1" applyFont="1" applyBorder="1" applyAlignment="1">
      <alignment horizontal="center"/>
    </xf>
    <xf numFmtId="165" fontId="5" fillId="0" borderId="0" xfId="0" applyNumberFormat="1" applyFont="1" applyAlignment="1">
      <alignment horizontal="left" indent="6"/>
    </xf>
    <xf numFmtId="164" fontId="5" fillId="0" borderId="0" xfId="1" applyNumberFormat="1" applyFont="1" applyFill="1" applyBorder="1" applyProtection="1"/>
    <xf numFmtId="164" fontId="5" fillId="0" borderId="0" xfId="1" applyNumberFormat="1" applyFont="1" applyFill="1" applyProtection="1"/>
    <xf numFmtId="166" fontId="5" fillId="0" borderId="0" xfId="19" applyNumberFormat="1" applyFont="1" applyBorder="1"/>
    <xf numFmtId="165" fontId="6" fillId="0" borderId="0" xfId="0" applyNumberFormat="1" applyFont="1" applyAlignment="1">
      <alignment horizontal="left" indent="2"/>
    </xf>
    <xf numFmtId="0" fontId="5" fillId="0" borderId="0" xfId="0" applyFont="1" applyAlignment="1">
      <alignment horizontal="left" indent="2"/>
    </xf>
    <xf numFmtId="0" fontId="6" fillId="0" borderId="0" xfId="0" applyFont="1" applyAlignment="1">
      <alignment horizontal="left"/>
    </xf>
    <xf numFmtId="0" fontId="5" fillId="0" borderId="0" xfId="0" applyFont="1" applyAlignment="1">
      <alignment horizontal="left"/>
    </xf>
    <xf numFmtId="41" fontId="5" fillId="0" borderId="0" xfId="0" applyNumberFormat="1" applyFont="1" applyAlignment="1">
      <alignment horizontal="left"/>
    </xf>
    <xf numFmtId="0" fontId="5" fillId="0" borderId="0" xfId="0" applyFont="1" applyAlignment="1">
      <alignment horizontal="center"/>
    </xf>
    <xf numFmtId="0" fontId="5" fillId="0" borderId="4" xfId="0" applyFont="1" applyBorder="1"/>
    <xf numFmtId="0" fontId="5" fillId="0" borderId="4" xfId="0" applyFont="1" applyBorder="1" applyAlignment="1">
      <alignment horizontal="center"/>
    </xf>
    <xf numFmtId="5" fontId="5" fillId="0" borderId="0" xfId="0" applyNumberFormat="1" applyFont="1"/>
    <xf numFmtId="41" fontId="5" fillId="0" borderId="3" xfId="0" applyNumberFormat="1" applyFont="1" applyBorder="1"/>
    <xf numFmtId="5" fontId="5" fillId="0" borderId="0" xfId="0" applyNumberFormat="1" applyFont="1" applyAlignment="1">
      <alignment horizontal="center"/>
    </xf>
    <xf numFmtId="0" fontId="5" fillId="0" borderId="0" xfId="0" applyFont="1" applyAlignment="1">
      <alignment horizontal="left" indent="4"/>
    </xf>
    <xf numFmtId="0" fontId="6" fillId="0" borderId="0" xfId="0" applyFont="1" applyAlignment="1">
      <alignment horizontal="left" indent="6"/>
    </xf>
    <xf numFmtId="41" fontId="6" fillId="0" borderId="4" xfId="0" applyNumberFormat="1" applyFont="1" applyBorder="1" applyAlignment="1">
      <alignment horizontal="left"/>
    </xf>
    <xf numFmtId="41" fontId="5" fillId="0" borderId="1" xfId="0" applyNumberFormat="1" applyFont="1" applyBorder="1" applyAlignment="1">
      <alignment horizontal="centerContinuous"/>
    </xf>
    <xf numFmtId="41" fontId="5" fillId="0" borderId="4" xfId="0" applyNumberFormat="1" applyFont="1" applyBorder="1" applyAlignment="1">
      <alignment horizontal="centerContinuous"/>
    </xf>
    <xf numFmtId="37" fontId="6" fillId="0" borderId="0" xfId="0" applyNumberFormat="1" applyFont="1" applyAlignment="1">
      <alignment horizontal="left"/>
    </xf>
    <xf numFmtId="166" fontId="5" fillId="0" borderId="0" xfId="19" applyNumberFormat="1" applyFont="1" applyFill="1" applyBorder="1" applyProtection="1"/>
    <xf numFmtId="41" fontId="6" fillId="0" borderId="0" xfId="0" applyNumberFormat="1" applyFont="1" applyAlignment="1">
      <alignment horizontal="left"/>
    </xf>
    <xf numFmtId="37" fontId="6" fillId="0" borderId="0" xfId="0" applyNumberFormat="1" applyFont="1" applyAlignment="1">
      <alignment horizontal="left" indent="2"/>
    </xf>
    <xf numFmtId="41" fontId="5" fillId="0" borderId="14" xfId="0" applyNumberFormat="1" applyFont="1" applyBorder="1"/>
    <xf numFmtId="0" fontId="5" fillId="0" borderId="0" xfId="0" applyFont="1" applyAlignment="1">
      <alignment horizontal="center" wrapText="1"/>
    </xf>
    <xf numFmtId="164" fontId="5" fillId="0" borderId="0" xfId="1" applyNumberFormat="1" applyFont="1"/>
    <xf numFmtId="41" fontId="13" fillId="0" borderId="0" xfId="0" applyNumberFormat="1" applyFont="1" applyAlignment="1">
      <alignment horizontal="centerContinuous"/>
    </xf>
    <xf numFmtId="41" fontId="17" fillId="0" borderId="0" xfId="0" applyNumberFormat="1" applyFont="1" applyAlignment="1">
      <alignment horizontal="centerContinuous"/>
    </xf>
    <xf numFmtId="41" fontId="17" fillId="0" borderId="0" xfId="0" applyNumberFormat="1" applyFont="1" applyAlignment="1">
      <alignment horizontal="center"/>
    </xf>
    <xf numFmtId="41" fontId="17" fillId="0" borderId="10" xfId="0" applyNumberFormat="1" applyFont="1" applyBorder="1" applyAlignment="1">
      <alignment horizontal="center"/>
    </xf>
    <xf numFmtId="165" fontId="13" fillId="0" borderId="0" xfId="0" applyNumberFormat="1" applyFont="1" applyAlignment="1">
      <alignment horizontal="left"/>
    </xf>
    <xf numFmtId="41" fontId="17" fillId="0" borderId="0" xfId="0" applyNumberFormat="1" applyFont="1"/>
    <xf numFmtId="165" fontId="17" fillId="0" borderId="0" xfId="0" applyNumberFormat="1" applyFont="1" applyAlignment="1">
      <alignment horizontal="left" indent="2"/>
    </xf>
    <xf numFmtId="41" fontId="17" fillId="0" borderId="4" xfId="0" applyNumberFormat="1" applyFont="1" applyBorder="1" applyAlignment="1">
      <alignment horizontal="center"/>
    </xf>
    <xf numFmtId="166" fontId="17" fillId="0" borderId="0" xfId="19" applyNumberFormat="1" applyFont="1" applyBorder="1" applyAlignment="1" applyProtection="1">
      <alignment horizontal="right"/>
    </xf>
    <xf numFmtId="41" fontId="17" fillId="0" borderId="0" xfId="0" applyNumberFormat="1" applyFont="1" applyAlignment="1">
      <alignment horizontal="left"/>
    </xf>
    <xf numFmtId="41" fontId="17" fillId="0" borderId="4" xfId="0" applyNumberFormat="1" applyFont="1" applyBorder="1"/>
    <xf numFmtId="14" fontId="17" fillId="0" borderId="4" xfId="0" applyNumberFormat="1" applyFont="1" applyBorder="1" applyAlignment="1">
      <alignment horizontal="center"/>
    </xf>
    <xf numFmtId="14" fontId="17" fillId="0" borderId="0" xfId="0" applyNumberFormat="1" applyFont="1" applyAlignment="1">
      <alignment horizontal="center"/>
    </xf>
    <xf numFmtId="165" fontId="13" fillId="0" borderId="0" xfId="0" applyNumberFormat="1" applyFont="1" applyAlignment="1">
      <alignment horizontal="left" indent="4"/>
    </xf>
    <xf numFmtId="166" fontId="17" fillId="0" borderId="16" xfId="19" applyNumberFormat="1" applyFont="1" applyBorder="1"/>
    <xf numFmtId="0" fontId="17" fillId="0" borderId="0" xfId="0" applyFont="1"/>
    <xf numFmtId="43" fontId="5" fillId="0" borderId="0" xfId="0" applyNumberFormat="1" applyFont="1"/>
    <xf numFmtId="41" fontId="19" fillId="0" borderId="0" xfId="0" applyNumberFormat="1" applyFont="1" applyAlignment="1">
      <alignment horizontal="centerContinuous"/>
    </xf>
    <xf numFmtId="41" fontId="19" fillId="0" borderId="0" xfId="0" applyNumberFormat="1" applyFont="1" applyAlignment="1">
      <alignment horizontal="center"/>
    </xf>
    <xf numFmtId="41" fontId="19" fillId="0" borderId="10" xfId="0" applyNumberFormat="1" applyFont="1" applyBorder="1"/>
    <xf numFmtId="41" fontId="19" fillId="0" borderId="10" xfId="0" applyNumberFormat="1" applyFont="1" applyBorder="1" applyAlignment="1">
      <alignment horizontal="center"/>
    </xf>
    <xf numFmtId="0" fontId="14" fillId="0" borderId="0" xfId="0" applyFont="1" applyAlignment="1">
      <alignment horizontal="centerContinuous"/>
    </xf>
    <xf numFmtId="0" fontId="19" fillId="0" borderId="0" xfId="0" applyFont="1" applyAlignment="1">
      <alignment horizontal="centerContinuous"/>
    </xf>
    <xf numFmtId="0" fontId="19" fillId="0" borderId="0" xfId="0" applyFont="1"/>
    <xf numFmtId="0" fontId="14" fillId="0" borderId="0" xfId="0" applyFont="1" applyAlignment="1">
      <alignment horizontal="center" vertical="center"/>
    </xf>
    <xf numFmtId="166" fontId="19" fillId="0" borderId="0" xfId="0" applyNumberFormat="1" applyFont="1"/>
    <xf numFmtId="10" fontId="19" fillId="0" borderId="0" xfId="61" applyNumberFormat="1" applyFont="1"/>
    <xf numFmtId="0" fontId="14" fillId="0" borderId="4" xfId="0" applyFont="1" applyBorder="1" applyAlignment="1">
      <alignment horizontal="center" vertical="center"/>
    </xf>
    <xf numFmtId="164" fontId="19" fillId="0" borderId="0" xfId="0" applyNumberFormat="1" applyFont="1"/>
    <xf numFmtId="0" fontId="14" fillId="0" borderId="0" xfId="0" applyFont="1"/>
    <xf numFmtId="41" fontId="19" fillId="0" borderId="0" xfId="0" applyNumberFormat="1" applyFont="1"/>
    <xf numFmtId="0" fontId="19" fillId="0" borderId="0" xfId="0" applyFont="1" applyAlignment="1">
      <alignment horizontal="left" indent="2"/>
    </xf>
    <xf numFmtId="0" fontId="14" fillId="0" borderId="0" xfId="0" applyFont="1" applyAlignment="1">
      <alignment horizontal="left" indent="4"/>
    </xf>
    <xf numFmtId="0" fontId="20" fillId="0" borderId="0" xfId="0" applyFont="1"/>
    <xf numFmtId="0" fontId="20" fillId="0" borderId="1" xfId="0" applyFont="1" applyBorder="1" applyAlignment="1">
      <alignment horizontal="center" wrapText="1"/>
    </xf>
    <xf numFmtId="0" fontId="20" fillId="0" borderId="1" xfId="0" applyFont="1" applyBorder="1" applyAlignment="1">
      <alignment horizontal="center"/>
    </xf>
    <xf numFmtId="0" fontId="20" fillId="0" borderId="0" xfId="0" applyFont="1" applyAlignment="1">
      <alignment horizontal="left" indent="2"/>
    </xf>
    <xf numFmtId="0" fontId="20" fillId="0" borderId="0" xfId="0" applyFont="1" applyAlignment="1">
      <alignment horizontal="left" indent="4"/>
    </xf>
    <xf numFmtId="0" fontId="19" fillId="0" borderId="1" xfId="0" applyFont="1" applyBorder="1" applyAlignment="1">
      <alignment horizontal="center" wrapText="1"/>
    </xf>
    <xf numFmtId="0" fontId="19" fillId="0" borderId="1" xfId="0" applyFont="1" applyBorder="1" applyAlignment="1">
      <alignment horizontal="center"/>
    </xf>
    <xf numFmtId="164" fontId="19" fillId="0" borderId="0" xfId="1" applyNumberFormat="1" applyFont="1" applyFill="1"/>
    <xf numFmtId="41" fontId="14" fillId="0" borderId="0" xfId="0" applyNumberFormat="1" applyFont="1" applyAlignment="1">
      <alignment horizontal="centerContinuous"/>
    </xf>
    <xf numFmtId="165" fontId="14" fillId="0" borderId="0" xfId="0" applyNumberFormat="1" applyFont="1" applyAlignment="1">
      <alignment horizontal="left"/>
    </xf>
    <xf numFmtId="165" fontId="19" fillId="0" borderId="0" xfId="0" applyNumberFormat="1" applyFont="1" applyAlignment="1">
      <alignment horizontal="left" indent="2"/>
    </xf>
    <xf numFmtId="166" fontId="19" fillId="0" borderId="0" xfId="19" applyNumberFormat="1" applyFont="1" applyFill="1" applyBorder="1" applyAlignment="1" applyProtection="1">
      <alignment horizontal="right"/>
    </xf>
    <xf numFmtId="41" fontId="21" fillId="0" borderId="0" xfId="57" applyNumberFormat="1" applyFont="1" applyAlignment="1">
      <alignment horizontal="right"/>
    </xf>
    <xf numFmtId="41" fontId="15" fillId="0" borderId="0" xfId="57" applyNumberFormat="1" applyAlignment="1">
      <alignment horizontal="right"/>
    </xf>
    <xf numFmtId="165" fontId="19" fillId="0" borderId="0" xfId="0" applyNumberFormat="1" applyFont="1" applyAlignment="1">
      <alignment horizontal="left" indent="4"/>
    </xf>
    <xf numFmtId="165" fontId="14" fillId="0" borderId="0" xfId="0" applyNumberFormat="1" applyFont="1" applyAlignment="1">
      <alignment horizontal="left" indent="6"/>
    </xf>
    <xf numFmtId="41" fontId="19" fillId="0" borderId="0" xfId="0" applyNumberFormat="1" applyFont="1" applyAlignment="1">
      <alignment horizontal="right"/>
    </xf>
    <xf numFmtId="166" fontId="19" fillId="0" borderId="0" xfId="19" applyNumberFormat="1" applyFont="1" applyBorder="1" applyAlignment="1" applyProtection="1">
      <alignment horizontal="right"/>
    </xf>
    <xf numFmtId="165" fontId="19" fillId="0" borderId="0" xfId="0" applyNumberFormat="1" applyFont="1" applyAlignment="1">
      <alignment horizontal="left"/>
    </xf>
    <xf numFmtId="41" fontId="15" fillId="0" borderId="1" xfId="57" applyNumberFormat="1" applyBorder="1"/>
    <xf numFmtId="41" fontId="23" fillId="0" borderId="0" xfId="57" applyNumberFormat="1" applyFont="1"/>
    <xf numFmtId="0" fontId="24" fillId="0" borderId="0" xfId="0" applyFont="1"/>
    <xf numFmtId="168" fontId="25" fillId="0" borderId="0" xfId="0" applyNumberFormat="1" applyFont="1"/>
    <xf numFmtId="0" fontId="25" fillId="0" borderId="0" xfId="0" applyFont="1"/>
    <xf numFmtId="0" fontId="25" fillId="0" borderId="0" xfId="0" applyFont="1" applyAlignment="1">
      <alignment horizontal="center"/>
    </xf>
    <xf numFmtId="0" fontId="26" fillId="0" borderId="0" xfId="0" applyFont="1" applyAlignment="1">
      <alignment horizontal="center"/>
    </xf>
    <xf numFmtId="0" fontId="26" fillId="0" borderId="0" xfId="0" applyFont="1" applyAlignment="1">
      <alignment horizontal="center" wrapText="1"/>
    </xf>
    <xf numFmtId="168" fontId="26" fillId="0" borderId="0" xfId="0" applyNumberFormat="1" applyFont="1" applyAlignment="1">
      <alignment horizontal="center" wrapText="1"/>
    </xf>
    <xf numFmtId="41" fontId="25" fillId="0" borderId="0" xfId="0" applyNumberFormat="1" applyFont="1"/>
    <xf numFmtId="41" fontId="25" fillId="0" borderId="0" xfId="0" applyNumberFormat="1" applyFont="1" applyAlignment="1">
      <alignment horizontal="center"/>
    </xf>
    <xf numFmtId="168" fontId="25" fillId="0" borderId="1" xfId="0" applyNumberFormat="1" applyFont="1" applyBorder="1"/>
    <xf numFmtId="0" fontId="27" fillId="0" borderId="0" xfId="0" applyFont="1"/>
    <xf numFmtId="168" fontId="25" fillId="0" borderId="2" xfId="0" applyNumberFormat="1" applyFont="1" applyBorder="1"/>
    <xf numFmtId="41" fontId="25" fillId="0" borderId="0" xfId="0" applyNumberFormat="1" applyFont="1" applyAlignment="1">
      <alignment horizontal="left" indent="4"/>
    </xf>
    <xf numFmtId="168" fontId="27" fillId="0" borderId="0" xfId="0" applyNumberFormat="1" applyFont="1"/>
    <xf numFmtId="0" fontId="27" fillId="0" borderId="0" xfId="0" applyFont="1" applyAlignment="1">
      <alignment horizontal="center"/>
    </xf>
    <xf numFmtId="168" fontId="25" fillId="0" borderId="0" xfId="0" applyNumberFormat="1" applyFont="1" applyAlignment="1">
      <alignment horizontal="center"/>
    </xf>
    <xf numFmtId="164" fontId="5" fillId="0" borderId="0" xfId="0" applyNumberFormat="1" applyFont="1"/>
    <xf numFmtId="0" fontId="36" fillId="0" borderId="0" xfId="0" applyFont="1" applyAlignment="1">
      <alignment horizontal="centerContinuous"/>
    </xf>
    <xf numFmtId="168" fontId="37" fillId="0" borderId="0" xfId="0" applyNumberFormat="1" applyFont="1" applyAlignment="1">
      <alignment horizontal="centerContinuous"/>
    </xf>
    <xf numFmtId="0" fontId="37" fillId="0" borderId="0" xfId="0" applyFont="1" applyAlignment="1">
      <alignment horizontal="centerContinuous"/>
    </xf>
    <xf numFmtId="168" fontId="24" fillId="0" borderId="0" xfId="0" applyNumberFormat="1" applyFont="1"/>
    <xf numFmtId="168" fontId="24" fillId="0" borderId="4" xfId="0" applyNumberFormat="1" applyFont="1" applyBorder="1" applyAlignment="1">
      <alignment horizontal="centerContinuous"/>
    </xf>
    <xf numFmtId="168" fontId="25" fillId="0" borderId="4" xfId="0" applyNumberFormat="1" applyFont="1" applyBorder="1" applyAlignment="1">
      <alignment horizontal="centerContinuous"/>
    </xf>
    <xf numFmtId="0" fontId="25" fillId="0" borderId="4" xfId="0" applyFont="1" applyBorder="1" applyAlignment="1">
      <alignment horizontal="centerContinuous"/>
    </xf>
    <xf numFmtId="168" fontId="24" fillId="0" borderId="2" xfId="0" applyNumberFormat="1" applyFont="1" applyBorder="1"/>
    <xf numFmtId="41" fontId="24" fillId="0" borderId="0" xfId="0" applyNumberFormat="1" applyFont="1"/>
    <xf numFmtId="41" fontId="24" fillId="0" borderId="0" xfId="0" applyNumberFormat="1" applyFont="1" applyAlignment="1">
      <alignment horizontal="center"/>
    </xf>
    <xf numFmtId="168" fontId="24" fillId="0" borderId="16" xfId="0" applyNumberFormat="1" applyFont="1" applyBorder="1"/>
    <xf numFmtId="42" fontId="8" fillId="0" borderId="0" xfId="0" applyNumberFormat="1" applyFont="1"/>
    <xf numFmtId="165" fontId="19" fillId="0" borderId="0" xfId="0" applyNumberFormat="1" applyFont="1"/>
    <xf numFmtId="41" fontId="5" fillId="0" borderId="0" xfId="57" applyNumberFormat="1" applyFont="1"/>
    <xf numFmtId="166" fontId="17" fillId="0" borderId="17" xfId="19" applyNumberFormat="1" applyFont="1" applyBorder="1" applyAlignment="1" applyProtection="1">
      <alignment horizontal="right"/>
    </xf>
    <xf numFmtId="0" fontId="25" fillId="0" borderId="18" xfId="0" applyFont="1" applyBorder="1"/>
    <xf numFmtId="168" fontId="25" fillId="0" borderId="18" xfId="0" applyNumberFormat="1" applyFont="1" applyBorder="1"/>
    <xf numFmtId="5" fontId="25" fillId="0" borderId="18" xfId="0" applyNumberFormat="1" applyFont="1" applyBorder="1"/>
    <xf numFmtId="37" fontId="25" fillId="0" borderId="18" xfId="0" applyNumberFormat="1" applyFont="1" applyBorder="1"/>
    <xf numFmtId="168" fontId="25" fillId="0" borderId="18" xfId="0" applyNumberFormat="1" applyFont="1" applyBorder="1" applyAlignment="1">
      <alignment horizontal="center"/>
    </xf>
    <xf numFmtId="168" fontId="33" fillId="0" borderId="18" xfId="0" applyNumberFormat="1" applyFont="1" applyBorder="1"/>
    <xf numFmtId="0" fontId="25" fillId="0" borderId="18" xfId="0" applyFont="1" applyBorder="1" applyAlignment="1">
      <alignment horizontal="left"/>
    </xf>
    <xf numFmtId="0" fontId="15" fillId="0" borderId="18" xfId="0" applyFont="1" applyBorder="1"/>
    <xf numFmtId="41" fontId="5" fillId="0" borderId="16" xfId="0" applyNumberFormat="1" applyFont="1" applyBorder="1"/>
    <xf numFmtId="41" fontId="5" fillId="6" borderId="0" xfId="0" applyNumberFormat="1" applyFont="1" applyFill="1"/>
    <xf numFmtId="41" fontId="5" fillId="6" borderId="1" xfId="0" applyNumberFormat="1" applyFont="1" applyFill="1" applyBorder="1" applyAlignment="1">
      <alignment horizontal="right"/>
    </xf>
    <xf numFmtId="41" fontId="19" fillId="7" borderId="0" xfId="0" applyNumberFormat="1" applyFont="1" applyFill="1"/>
    <xf numFmtId="168" fontId="25" fillId="7" borderId="18" xfId="0" applyNumberFormat="1" applyFont="1" applyFill="1" applyBorder="1"/>
    <xf numFmtId="0" fontId="5" fillId="0" borderId="19" xfId="0" applyFont="1" applyBorder="1"/>
    <xf numFmtId="0" fontId="5" fillId="0" borderId="20" xfId="0" applyFont="1" applyBorder="1"/>
    <xf numFmtId="0" fontId="5" fillId="0" borderId="21" xfId="0" applyFont="1" applyBorder="1"/>
    <xf numFmtId="41" fontId="5" fillId="0" borderId="22" xfId="0" applyNumberFormat="1" applyFont="1" applyBorder="1"/>
    <xf numFmtId="0" fontId="5" fillId="0" borderId="23" xfId="0" applyFont="1" applyBorder="1"/>
    <xf numFmtId="0" fontId="5" fillId="0" borderId="22" xfId="0" applyFont="1" applyBorder="1"/>
    <xf numFmtId="41" fontId="5" fillId="0" borderId="24" xfId="0" applyNumberFormat="1" applyFont="1" applyBorder="1"/>
    <xf numFmtId="0" fontId="5" fillId="0" borderId="25" xfId="0" applyFont="1" applyBorder="1"/>
    <xf numFmtId="0" fontId="5" fillId="0" borderId="26" xfId="0" applyFont="1" applyBorder="1"/>
    <xf numFmtId="41" fontId="17" fillId="0" borderId="41" xfId="0" applyNumberFormat="1" applyFont="1" applyBorder="1"/>
    <xf numFmtId="166" fontId="17" fillId="0" borderId="42" xfId="19" applyNumberFormat="1" applyFont="1" applyBorder="1" applyAlignment="1" applyProtection="1">
      <alignment horizontal="right"/>
    </xf>
    <xf numFmtId="41" fontId="17" fillId="0" borderId="42" xfId="0" applyNumberFormat="1" applyFont="1" applyBorder="1"/>
    <xf numFmtId="41" fontId="17" fillId="0" borderId="43" xfId="0" applyNumberFormat="1" applyFont="1" applyBorder="1"/>
    <xf numFmtId="41" fontId="17" fillId="0" borderId="44" xfId="0" applyNumberFormat="1" applyFont="1" applyBorder="1"/>
    <xf numFmtId="41" fontId="17" fillId="0" borderId="45" xfId="0" applyNumberFormat="1" applyFont="1" applyBorder="1"/>
    <xf numFmtId="41" fontId="17" fillId="0" borderId="46" xfId="0" applyNumberFormat="1" applyFont="1" applyBorder="1"/>
    <xf numFmtId="166" fontId="17" fillId="0" borderId="47" xfId="19" applyNumberFormat="1" applyFont="1" applyBorder="1" applyAlignment="1" applyProtection="1">
      <alignment horizontal="right"/>
    </xf>
    <xf numFmtId="41" fontId="17" fillId="0" borderId="47" xfId="0" applyNumberFormat="1" applyFont="1" applyBorder="1"/>
    <xf numFmtId="41" fontId="17" fillId="0" borderId="48" xfId="0" applyNumberFormat="1" applyFont="1" applyBorder="1"/>
    <xf numFmtId="0" fontId="25" fillId="0" borderId="19" xfId="0" applyFont="1" applyBorder="1"/>
    <xf numFmtId="168" fontId="25" fillId="0" borderId="20" xfId="0" applyNumberFormat="1" applyFont="1" applyBorder="1"/>
    <xf numFmtId="0" fontId="25" fillId="0" borderId="20" xfId="0" applyFont="1" applyBorder="1"/>
    <xf numFmtId="168" fontId="25" fillId="0" borderId="20" xfId="0" applyNumberFormat="1" applyFont="1" applyBorder="1" applyAlignment="1">
      <alignment horizontal="center"/>
    </xf>
    <xf numFmtId="0" fontId="25" fillId="0" borderId="21" xfId="0" applyFont="1" applyBorder="1"/>
    <xf numFmtId="0" fontId="25" fillId="0" borderId="22" xfId="0" applyFont="1" applyBorder="1" applyAlignment="1">
      <alignment horizontal="right"/>
    </xf>
    <xf numFmtId="0" fontId="25" fillId="0" borderId="23" xfId="0" applyFont="1" applyBorder="1"/>
    <xf numFmtId="0" fontId="25" fillId="0" borderId="24" xfId="0" applyFont="1" applyBorder="1"/>
    <xf numFmtId="168" fontId="25" fillId="0" borderId="25" xfId="0" applyNumberFormat="1" applyFont="1" applyBorder="1"/>
    <xf numFmtId="0" fontId="25" fillId="0" borderId="25" xfId="0" applyFont="1" applyBorder="1"/>
    <xf numFmtId="0" fontId="25" fillId="0" borderId="26" xfId="0" applyFont="1" applyBorder="1"/>
    <xf numFmtId="0" fontId="6" fillId="0" borderId="0" xfId="57" applyFont="1" applyAlignment="1">
      <alignment horizontal="right"/>
    </xf>
    <xf numFmtId="0" fontId="15" fillId="0" borderId="19" xfId="57" applyBorder="1"/>
    <xf numFmtId="0" fontId="15" fillId="0" borderId="20" xfId="57" applyBorder="1"/>
    <xf numFmtId="0" fontId="15" fillId="0" borderId="21" xfId="57" applyBorder="1"/>
    <xf numFmtId="0" fontId="15" fillId="0" borderId="22" xfId="57" applyBorder="1"/>
    <xf numFmtId="0" fontId="15" fillId="0" borderId="0" xfId="57" applyAlignment="1">
      <alignment horizontal="right"/>
    </xf>
    <xf numFmtId="0" fontId="15" fillId="0" borderId="23" xfId="57" applyBorder="1"/>
    <xf numFmtId="0" fontId="15" fillId="0" borderId="24" xfId="57" applyBorder="1"/>
    <xf numFmtId="0" fontId="15" fillId="0" borderId="25" xfId="57" applyBorder="1"/>
    <xf numFmtId="0" fontId="15" fillId="0" borderId="26" xfId="57" applyBorder="1"/>
    <xf numFmtId="165" fontId="6" fillId="0" borderId="0" xfId="0" applyNumberFormat="1" applyFont="1" applyAlignment="1">
      <alignment horizontal="left" wrapText="1"/>
    </xf>
    <xf numFmtId="0" fontId="41" fillId="0" borderId="27" xfId="0" applyFont="1" applyBorder="1" applyAlignment="1">
      <alignment horizontal="centerContinuous"/>
    </xf>
    <xf numFmtId="0" fontId="6" fillId="0" borderId="27" xfId="0" applyFont="1" applyBorder="1" applyAlignment="1">
      <alignment horizontal="centerContinuous"/>
    </xf>
    <xf numFmtId="0" fontId="5" fillId="0" borderId="27" xfId="0" applyFont="1" applyBorder="1" applyAlignment="1">
      <alignment horizontal="centerContinuous"/>
    </xf>
    <xf numFmtId="0" fontId="40" fillId="0" borderId="0" xfId="0" applyFont="1" applyAlignment="1">
      <alignment horizontal="center"/>
    </xf>
    <xf numFmtId="0" fontId="41" fillId="0" borderId="0" xfId="0" applyFont="1" applyAlignment="1">
      <alignment horizontal="center"/>
    </xf>
    <xf numFmtId="0" fontId="41" fillId="0" borderId="0" xfId="0" applyFont="1" applyAlignment="1">
      <alignment horizontal="centerContinuous"/>
    </xf>
    <xf numFmtId="0" fontId="40" fillId="0" borderId="28" xfId="0" applyFont="1" applyBorder="1"/>
    <xf numFmtId="0" fontId="40" fillId="0" borderId="28" xfId="0" applyFont="1" applyBorder="1" applyAlignment="1">
      <alignment horizontal="center"/>
    </xf>
    <xf numFmtId="14" fontId="41" fillId="0" borderId="28" xfId="0" applyNumberFormat="1" applyFont="1" applyBorder="1" applyAlignment="1">
      <alignment horizontal="center"/>
    </xf>
    <xf numFmtId="0" fontId="40" fillId="0" borderId="0" xfId="0" applyFont="1"/>
    <xf numFmtId="14" fontId="41" fillId="0" borderId="0" xfId="0" applyNumberFormat="1" applyFont="1" applyAlignment="1">
      <alignment horizontal="center"/>
    </xf>
    <xf numFmtId="166" fontId="39" fillId="0" borderId="0" xfId="0" applyNumberFormat="1" applyFont="1"/>
    <xf numFmtId="0" fontId="39" fillId="0" borderId="0" xfId="0" applyFont="1"/>
    <xf numFmtId="41" fontId="39" fillId="0" borderId="0" xfId="0" applyNumberFormat="1" applyFont="1"/>
    <xf numFmtId="0" fontId="5" fillId="0" borderId="0" xfId="0" applyFont="1" applyAlignment="1">
      <alignment horizontal="left" indent="1"/>
    </xf>
    <xf numFmtId="0" fontId="39" fillId="0" borderId="0" xfId="0" applyFont="1" applyAlignment="1">
      <alignment horizontal="left" indent="1"/>
    </xf>
    <xf numFmtId="5" fontId="39" fillId="0" borderId="0" xfId="0" applyNumberFormat="1" applyFont="1"/>
    <xf numFmtId="164" fontId="39" fillId="0" borderId="0" xfId="0" applyNumberFormat="1" applyFont="1"/>
    <xf numFmtId="0" fontId="40" fillId="0" borderId="0" xfId="0" applyFont="1" applyAlignment="1">
      <alignment horizontal="left" indent="4"/>
    </xf>
    <xf numFmtId="164" fontId="39" fillId="0" borderId="29" xfId="0" applyNumberFormat="1" applyFont="1" applyBorder="1"/>
    <xf numFmtId="5" fontId="39" fillId="0" borderId="29" xfId="0" applyNumberFormat="1" applyFont="1" applyBorder="1"/>
    <xf numFmtId="166" fontId="5" fillId="0" borderId="30" xfId="0" applyNumberFormat="1" applyFont="1" applyBorder="1"/>
    <xf numFmtId="0" fontId="5" fillId="0" borderId="30" xfId="0" applyFont="1" applyBorder="1"/>
    <xf numFmtId="0" fontId="40" fillId="8" borderId="0" xfId="0" applyFont="1" applyFill="1" applyAlignment="1">
      <alignment horizontal="left" indent="2"/>
    </xf>
    <xf numFmtId="0" fontId="39" fillId="8" borderId="0" xfId="0" applyFont="1" applyFill="1" applyAlignment="1">
      <alignment horizontal="left" wrapText="1" indent="3"/>
    </xf>
    <xf numFmtId="41" fontId="39" fillId="8" borderId="0" xfId="0" applyNumberFormat="1" applyFont="1" applyFill="1"/>
    <xf numFmtId="164" fontId="39" fillId="8" borderId="0" xfId="0" applyNumberFormat="1" applyFont="1" applyFill="1"/>
    <xf numFmtId="0" fontId="5" fillId="0" borderId="0" xfId="57" applyFont="1"/>
    <xf numFmtId="0" fontId="5" fillId="8" borderId="0" xfId="0" applyFont="1" applyFill="1"/>
    <xf numFmtId="165" fontId="14" fillId="0" borderId="0" xfId="0" applyNumberFormat="1" applyFont="1"/>
    <xf numFmtId="41" fontId="5" fillId="9" borderId="0" xfId="0" applyNumberFormat="1" applyFont="1" applyFill="1"/>
    <xf numFmtId="0" fontId="5" fillId="0" borderId="18" xfId="0" applyFont="1" applyBorder="1"/>
    <xf numFmtId="0" fontId="25" fillId="7" borderId="18" xfId="0" applyFont="1" applyFill="1" applyBorder="1" applyAlignment="1">
      <alignment horizontal="center"/>
    </xf>
    <xf numFmtId="164" fontId="0" fillId="0" borderId="0" xfId="0" applyNumberFormat="1"/>
    <xf numFmtId="168" fontId="25" fillId="0" borderId="31" xfId="0" applyNumberFormat="1" applyFont="1" applyBorder="1" applyAlignment="1">
      <alignment horizontal="center"/>
    </xf>
    <xf numFmtId="168" fontId="25" fillId="0" borderId="32" xfId="0" applyNumberFormat="1" applyFont="1" applyBorder="1"/>
    <xf numFmtId="168" fontId="25" fillId="0" borderId="31" xfId="0" applyNumberFormat="1" applyFont="1" applyBorder="1"/>
    <xf numFmtId="168" fontId="25" fillId="0" borderId="33" xfId="0" applyNumberFormat="1" applyFont="1" applyBorder="1"/>
    <xf numFmtId="168" fontId="25" fillId="0" borderId="4" xfId="0" applyNumberFormat="1" applyFont="1" applyBorder="1" applyAlignment="1">
      <alignment horizontal="center"/>
    </xf>
    <xf numFmtId="168" fontId="25" fillId="0" borderId="4" xfId="0" applyNumberFormat="1" applyFont="1" applyBorder="1"/>
    <xf numFmtId="0" fontId="25" fillId="0" borderId="4" xfId="0" applyFont="1" applyBorder="1"/>
    <xf numFmtId="168" fontId="25" fillId="0" borderId="34" xfId="0" applyNumberFormat="1" applyFont="1" applyBorder="1"/>
    <xf numFmtId="43" fontId="25" fillId="0" borderId="0" xfId="0" applyNumberFormat="1" applyFont="1"/>
    <xf numFmtId="42" fontId="5" fillId="0" borderId="0" xfId="19" applyNumberFormat="1" applyFont="1" applyFill="1" applyBorder="1" applyProtection="1"/>
    <xf numFmtId="41" fontId="5" fillId="0" borderId="3" xfId="19" applyNumberFormat="1" applyFont="1" applyFill="1" applyBorder="1" applyProtection="1"/>
    <xf numFmtId="165" fontId="6" fillId="0" borderId="0" xfId="0" applyNumberFormat="1" applyFont="1" applyAlignment="1">
      <alignment horizontal="left" indent="3"/>
    </xf>
    <xf numFmtId="42" fontId="5" fillId="0" borderId="2" xfId="19" applyNumberFormat="1" applyFont="1" applyFill="1" applyBorder="1" applyProtection="1"/>
    <xf numFmtId="37" fontId="5" fillId="0" borderId="0" xfId="0" applyNumberFormat="1" applyFont="1" applyAlignment="1">
      <alignment horizontal="center"/>
    </xf>
    <xf numFmtId="41" fontId="17" fillId="0" borderId="1" xfId="0" applyNumberFormat="1" applyFont="1" applyBorder="1"/>
    <xf numFmtId="41" fontId="5" fillId="0" borderId="1" xfId="0" applyNumberFormat="1" applyFont="1" applyBorder="1"/>
    <xf numFmtId="41" fontId="17" fillId="8" borderId="0" xfId="0" applyNumberFormat="1" applyFont="1" applyFill="1"/>
    <xf numFmtId="41" fontId="17" fillId="8" borderId="1" xfId="0" applyNumberFormat="1" applyFont="1" applyFill="1" applyBorder="1"/>
    <xf numFmtId="43" fontId="19" fillId="0" borderId="0" xfId="1" applyFont="1"/>
    <xf numFmtId="43" fontId="19" fillId="0" borderId="0" xfId="0" applyNumberFormat="1" applyFont="1"/>
    <xf numFmtId="41" fontId="5" fillId="0" borderId="35" xfId="0" applyNumberFormat="1" applyFont="1" applyBorder="1"/>
    <xf numFmtId="41" fontId="5" fillId="0" borderId="36" xfId="0" applyNumberFormat="1" applyFont="1" applyBorder="1"/>
    <xf numFmtId="0" fontId="18" fillId="0" borderId="0" xfId="0" applyFont="1" applyAlignment="1">
      <alignment horizontal="center"/>
    </xf>
    <xf numFmtId="41" fontId="17" fillId="0" borderId="52" xfId="0" applyNumberFormat="1" applyFont="1" applyBorder="1"/>
    <xf numFmtId="41" fontId="17" fillId="0" borderId="53" xfId="0" applyNumberFormat="1" applyFont="1" applyBorder="1"/>
    <xf numFmtId="41" fontId="17" fillId="0" borderId="54" xfId="0" applyNumberFormat="1" applyFont="1" applyBorder="1"/>
    <xf numFmtId="0" fontId="10" fillId="0" borderId="0" xfId="0" applyFont="1" applyAlignment="1">
      <alignment horizontal="center"/>
    </xf>
    <xf numFmtId="169" fontId="15" fillId="0" borderId="2" xfId="57" applyNumberFormat="1" applyBorder="1"/>
    <xf numFmtId="0" fontId="32" fillId="0" borderId="0" xfId="0" applyFont="1" applyAlignment="1">
      <alignment horizontal="center" wrapText="1"/>
    </xf>
    <xf numFmtId="0" fontId="19" fillId="0" borderId="0" xfId="0" applyFont="1" applyAlignment="1">
      <alignment horizontal="left" indent="4"/>
    </xf>
    <xf numFmtId="166" fontId="19" fillId="0" borderId="0" xfId="19" applyNumberFormat="1" applyFont="1" applyFill="1" applyBorder="1"/>
    <xf numFmtId="42" fontId="19" fillId="0" borderId="2" xfId="0" applyNumberFormat="1" applyFont="1" applyBorder="1"/>
    <xf numFmtId="41" fontId="20" fillId="0" borderId="0" xfId="0" applyNumberFormat="1" applyFont="1" applyAlignment="1">
      <alignment horizontal="centerContinuous"/>
    </xf>
    <xf numFmtId="41" fontId="20" fillId="0" borderId="0" xfId="0" applyNumberFormat="1" applyFont="1" applyAlignment="1">
      <alignment horizontal="center"/>
    </xf>
    <xf numFmtId="41" fontId="20" fillId="0" borderId="10" xfId="0" applyNumberFormat="1" applyFont="1" applyBorder="1" applyAlignment="1">
      <alignment horizontal="center"/>
    </xf>
    <xf numFmtId="0" fontId="47" fillId="0" borderId="0" xfId="0" applyFont="1"/>
    <xf numFmtId="0" fontId="20" fillId="0" borderId="0" xfId="0" applyFont="1" applyAlignment="1">
      <alignment horizontal="left" indent="1"/>
    </xf>
    <xf numFmtId="0" fontId="47" fillId="0" borderId="0" xfId="0" applyFont="1" applyAlignment="1">
      <alignment horizontal="left"/>
    </xf>
    <xf numFmtId="0" fontId="20" fillId="0" borderId="0" xfId="0" applyFont="1" applyAlignment="1">
      <alignment horizontal="left" wrapText="1" indent="1"/>
    </xf>
    <xf numFmtId="0" fontId="47" fillId="0" borderId="0" xfId="0" applyFont="1" applyAlignment="1">
      <alignment wrapText="1"/>
    </xf>
    <xf numFmtId="37" fontId="19" fillId="0" borderId="0" xfId="0" applyNumberFormat="1" applyFont="1"/>
    <xf numFmtId="0" fontId="19" fillId="0" borderId="0" xfId="0" applyFont="1" applyAlignment="1">
      <alignment horizontal="left"/>
    </xf>
    <xf numFmtId="5" fontId="19" fillId="0" borderId="0" xfId="0" applyNumberFormat="1" applyFont="1"/>
    <xf numFmtId="0" fontId="19" fillId="0" borderId="0" xfId="0" applyFont="1" applyAlignment="1">
      <alignment horizontal="right"/>
    </xf>
    <xf numFmtId="41" fontId="5" fillId="0" borderId="3" xfId="0" applyNumberFormat="1" applyFont="1" applyBorder="1" applyAlignment="1">
      <alignment horizontal="right"/>
    </xf>
    <xf numFmtId="41" fontId="5" fillId="0" borderId="0" xfId="1" applyNumberFormat="1" applyFont="1" applyBorder="1" applyAlignment="1">
      <alignment horizontal="right"/>
    </xf>
    <xf numFmtId="41" fontId="5" fillId="0" borderId="0" xfId="1" applyNumberFormat="1" applyFont="1" applyFill="1" applyBorder="1" applyAlignment="1">
      <alignment horizontal="right"/>
    </xf>
    <xf numFmtId="41" fontId="5" fillId="0" borderId="1" xfId="1" applyNumberFormat="1" applyFont="1" applyBorder="1" applyAlignment="1">
      <alignment horizontal="right"/>
    </xf>
    <xf numFmtId="41" fontId="5" fillId="0" borderId="1" xfId="1" applyNumberFormat="1" applyFont="1" applyFill="1" applyBorder="1" applyAlignment="1">
      <alignment horizontal="right"/>
    </xf>
    <xf numFmtId="41" fontId="5" fillId="8" borderId="0" xfId="0" applyNumberFormat="1" applyFont="1" applyFill="1" applyAlignment="1" applyProtection="1">
      <alignment horizontal="right"/>
      <protection locked="0"/>
    </xf>
    <xf numFmtId="41" fontId="5" fillId="8" borderId="0" xfId="1" applyNumberFormat="1" applyFont="1" applyFill="1" applyBorder="1" applyAlignment="1" applyProtection="1">
      <alignment horizontal="right"/>
      <protection locked="0"/>
    </xf>
    <xf numFmtId="41" fontId="5" fillId="8" borderId="1" xfId="1" applyNumberFormat="1" applyFont="1" applyFill="1" applyBorder="1" applyAlignment="1" applyProtection="1">
      <alignment horizontal="right"/>
      <protection locked="0"/>
    </xf>
    <xf numFmtId="41" fontId="5" fillId="8" borderId="0" xfId="0" applyNumberFormat="1" applyFont="1" applyFill="1" applyProtection="1">
      <protection locked="0"/>
    </xf>
    <xf numFmtId="42" fontId="5" fillId="8" borderId="0" xfId="19" applyNumberFormat="1" applyFont="1" applyFill="1" applyBorder="1" applyProtection="1">
      <protection locked="0"/>
    </xf>
    <xf numFmtId="41" fontId="5" fillId="8" borderId="0" xfId="0" applyNumberFormat="1" applyFont="1" applyFill="1" applyAlignment="1" applyProtection="1">
      <alignment horizontal="left" indent="2"/>
      <protection locked="0"/>
    </xf>
    <xf numFmtId="41" fontId="5" fillId="8" borderId="1" xfId="19" applyNumberFormat="1" applyFont="1" applyFill="1" applyBorder="1" applyProtection="1">
      <protection locked="0"/>
    </xf>
    <xf numFmtId="41" fontId="19" fillId="8" borderId="0" xfId="0" applyNumberFormat="1" applyFont="1" applyFill="1" applyProtection="1">
      <protection locked="0"/>
    </xf>
    <xf numFmtId="41" fontId="8" fillId="3" borderId="0" xfId="0" applyNumberFormat="1" applyFont="1" applyFill="1" applyProtection="1">
      <protection locked="0"/>
    </xf>
    <xf numFmtId="41" fontId="8" fillId="3" borderId="1" xfId="0" applyNumberFormat="1" applyFont="1" applyFill="1" applyBorder="1" applyProtection="1">
      <protection locked="0"/>
    </xf>
    <xf numFmtId="0" fontId="5" fillId="0" borderId="0" xfId="0" applyFont="1" applyProtection="1">
      <protection locked="0"/>
    </xf>
    <xf numFmtId="10" fontId="5" fillId="8" borderId="0" xfId="38" applyNumberFormat="1" applyFont="1" applyFill="1" applyProtection="1">
      <protection locked="0"/>
    </xf>
    <xf numFmtId="10" fontId="5" fillId="3" borderId="0" xfId="0" applyNumberFormat="1" applyFont="1" applyFill="1" applyProtection="1">
      <protection locked="0"/>
    </xf>
    <xf numFmtId="164" fontId="5" fillId="0" borderId="0" xfId="1" applyNumberFormat="1" applyFont="1" applyProtection="1">
      <protection locked="0"/>
    </xf>
    <xf numFmtId="164" fontId="22" fillId="0" borderId="0" xfId="0" applyNumberFormat="1" applyFont="1" applyProtection="1">
      <protection locked="0"/>
    </xf>
    <xf numFmtId="0" fontId="0" fillId="0" borderId="0" xfId="0" applyProtection="1">
      <protection locked="0"/>
    </xf>
    <xf numFmtId="0" fontId="5" fillId="0" borderId="0" xfId="38" applyFont="1" applyProtection="1">
      <protection locked="0"/>
    </xf>
    <xf numFmtId="167" fontId="5" fillId="3" borderId="0" xfId="0" applyNumberFormat="1" applyFont="1" applyFill="1" applyProtection="1">
      <protection locked="0"/>
    </xf>
    <xf numFmtId="164" fontId="5" fillId="0" borderId="0" xfId="0" applyNumberFormat="1" applyFont="1" applyProtection="1">
      <protection locked="0"/>
    </xf>
    <xf numFmtId="0" fontId="5" fillId="0" borderId="0" xfId="0" applyFont="1" applyAlignment="1" applyProtection="1">
      <alignment horizontal="right"/>
      <protection locked="0"/>
    </xf>
    <xf numFmtId="166" fontId="5" fillId="0" borderId="0" xfId="0" applyNumberFormat="1" applyFont="1" applyProtection="1">
      <protection locked="0"/>
    </xf>
    <xf numFmtId="164" fontId="42" fillId="8" borderId="0" xfId="1" applyNumberFormat="1" applyFont="1" applyFill="1" applyProtection="1">
      <protection locked="0"/>
    </xf>
    <xf numFmtId="164" fontId="42" fillId="8" borderId="0" xfId="4" applyNumberFormat="1" applyFont="1" applyFill="1" applyProtection="1">
      <protection locked="0"/>
    </xf>
    <xf numFmtId="164" fontId="49" fillId="8" borderId="0" xfId="4" applyNumberFormat="1" applyFont="1" applyFill="1" applyProtection="1">
      <protection locked="0"/>
    </xf>
    <xf numFmtId="164" fontId="49" fillId="8" borderId="0" xfId="13" applyNumberFormat="1" applyFont="1" applyFill="1" applyProtection="1">
      <protection locked="0"/>
    </xf>
    <xf numFmtId="164" fontId="42" fillId="8" borderId="0" xfId="13" applyNumberFormat="1" applyFont="1" applyFill="1" applyProtection="1">
      <protection locked="0"/>
    </xf>
    <xf numFmtId="0" fontId="5" fillId="3" borderId="0" xfId="58" applyFill="1" applyAlignment="1" applyProtection="1">
      <alignment horizontal="right"/>
      <protection locked="0"/>
    </xf>
    <xf numFmtId="0" fontId="5" fillId="3" borderId="0" xfId="58" applyFill="1" applyProtection="1">
      <protection locked="0"/>
    </xf>
    <xf numFmtId="164" fontId="5" fillId="3" borderId="0" xfId="58" applyNumberFormat="1" applyFill="1" applyProtection="1">
      <protection locked="0"/>
    </xf>
    <xf numFmtId="0" fontId="5" fillId="3" borderId="0" xfId="58" quotePrefix="1" applyFill="1" applyAlignment="1" applyProtection="1">
      <alignment horizontal="right"/>
      <protection locked="0"/>
    </xf>
    <xf numFmtId="0" fontId="15" fillId="3" borderId="0" xfId="57" quotePrefix="1" applyFill="1" applyAlignment="1" applyProtection="1">
      <alignment horizontal="right"/>
      <protection locked="0"/>
    </xf>
    <xf numFmtId="0" fontId="5" fillId="3" borderId="0" xfId="57" applyFont="1" applyFill="1" applyProtection="1">
      <protection locked="0"/>
    </xf>
    <xf numFmtId="164" fontId="15" fillId="3" borderId="0" xfId="57" applyNumberFormat="1" applyFill="1" applyProtection="1">
      <protection locked="0"/>
    </xf>
    <xf numFmtId="0" fontId="15" fillId="3" borderId="0" xfId="57" applyFill="1" applyProtection="1">
      <protection locked="0"/>
    </xf>
    <xf numFmtId="0" fontId="15" fillId="3" borderId="0" xfId="57" quotePrefix="1" applyFill="1" applyProtection="1">
      <protection locked="0"/>
    </xf>
    <xf numFmtId="0" fontId="6" fillId="3" borderId="0" xfId="58" applyFont="1" applyFill="1" applyAlignment="1" applyProtection="1">
      <alignment horizontal="center"/>
      <protection locked="0"/>
    </xf>
    <xf numFmtId="0" fontId="6" fillId="3" borderId="0" xfId="57" applyFont="1" applyFill="1" applyAlignment="1" applyProtection="1">
      <alignment horizontal="center"/>
      <protection locked="0"/>
    </xf>
    <xf numFmtId="41" fontId="5" fillId="8" borderId="0" xfId="58" applyNumberFormat="1" applyFill="1" applyProtection="1">
      <protection locked="0"/>
    </xf>
    <xf numFmtId="41" fontId="6" fillId="8" borderId="0" xfId="58" applyNumberFormat="1" applyFont="1" applyFill="1" applyProtection="1">
      <protection locked="0"/>
    </xf>
    <xf numFmtId="41" fontId="5" fillId="3" borderId="0" xfId="58" applyNumberFormat="1" applyFill="1" applyProtection="1">
      <protection locked="0"/>
    </xf>
    <xf numFmtId="41" fontId="15" fillId="3" borderId="0" xfId="57" applyNumberFormat="1" applyFill="1" applyProtection="1">
      <protection locked="0"/>
    </xf>
    <xf numFmtId="41" fontId="15" fillId="8" borderId="0" xfId="57" applyNumberFormat="1" applyFill="1" applyProtection="1">
      <protection locked="0"/>
    </xf>
    <xf numFmtId="0" fontId="5" fillId="0" borderId="0" xfId="38" applyFont="1" applyAlignment="1" applyProtection="1">
      <alignment horizontal="right"/>
      <protection locked="0"/>
    </xf>
    <xf numFmtId="164" fontId="42" fillId="0" borderId="0" xfId="13" applyNumberFormat="1" applyFont="1" applyFill="1" applyProtection="1"/>
    <xf numFmtId="166" fontId="19" fillId="0" borderId="0" xfId="19" applyNumberFormat="1" applyFont="1" applyBorder="1" applyAlignment="1">
      <alignment horizontal="right"/>
    </xf>
    <xf numFmtId="0" fontId="54" fillId="0" borderId="0" xfId="53" applyFont="1"/>
    <xf numFmtId="0" fontId="53" fillId="0" borderId="0" xfId="53"/>
    <xf numFmtId="0" fontId="54" fillId="0" borderId="37" xfId="53" applyFont="1" applyBorder="1" applyAlignment="1">
      <alignment horizontal="center" wrapText="1"/>
    </xf>
    <xf numFmtId="0" fontId="53" fillId="0" borderId="0" xfId="53" applyAlignment="1">
      <alignment wrapText="1"/>
    </xf>
    <xf numFmtId="41" fontId="53" fillId="8" borderId="0" xfId="53" applyNumberFormat="1" applyFill="1" applyProtection="1">
      <protection locked="0"/>
    </xf>
    <xf numFmtId="41" fontId="53" fillId="0" borderId="0" xfId="53" applyNumberFormat="1"/>
    <xf numFmtId="0" fontId="55" fillId="0" borderId="0" xfId="0" applyFont="1"/>
    <xf numFmtId="165" fontId="19" fillId="0" borderId="0" xfId="0" applyNumberFormat="1" applyFont="1" applyAlignment="1">
      <alignment horizontal="left" indent="1"/>
    </xf>
    <xf numFmtId="165" fontId="19" fillId="0" borderId="0" xfId="0" applyNumberFormat="1" applyFont="1" applyAlignment="1">
      <alignment wrapText="1"/>
    </xf>
    <xf numFmtId="165" fontId="19" fillId="0" borderId="0" xfId="0" applyNumberFormat="1" applyFont="1" applyAlignment="1">
      <alignment horizontal="left" wrapText="1" indent="2"/>
    </xf>
    <xf numFmtId="41" fontId="14" fillId="0" borderId="0" xfId="0" applyNumberFormat="1" applyFont="1" applyAlignment="1">
      <alignment horizontal="center"/>
    </xf>
    <xf numFmtId="41" fontId="14" fillId="0" borderId="4" xfId="0" applyNumberFormat="1" applyFont="1" applyBorder="1" applyAlignment="1">
      <alignment horizontal="center"/>
    </xf>
    <xf numFmtId="0" fontId="11" fillId="0" borderId="0" xfId="0" applyFont="1"/>
    <xf numFmtId="164" fontId="0" fillId="0" borderId="0" xfId="1" applyNumberFormat="1" applyFont="1" applyBorder="1" applyProtection="1"/>
    <xf numFmtId="0" fontId="4" fillId="0" borderId="0" xfId="0" applyFont="1"/>
    <xf numFmtId="164" fontId="0" fillId="0" borderId="0" xfId="1" applyNumberFormat="1" applyFont="1" applyProtection="1"/>
    <xf numFmtId="164" fontId="0" fillId="0" borderId="0" xfId="1" applyNumberFormat="1" applyFont="1" applyFill="1" applyProtection="1"/>
    <xf numFmtId="0" fontId="31" fillId="0" borderId="0" xfId="59" applyFont="1" applyAlignment="1">
      <alignment horizontal="left"/>
    </xf>
    <xf numFmtId="0" fontId="28" fillId="0" borderId="0" xfId="59" applyFont="1" applyAlignment="1">
      <alignment horizontal="center"/>
    </xf>
    <xf numFmtId="0" fontId="29" fillId="0" borderId="0" xfId="59" applyFont="1"/>
    <xf numFmtId="164" fontId="30" fillId="0" borderId="0" xfId="1" applyNumberFormat="1" applyFont="1" applyBorder="1" applyAlignment="1" applyProtection="1">
      <alignment horizontal="center" wrapText="1"/>
    </xf>
    <xf numFmtId="0" fontId="28" fillId="0" borderId="0" xfId="59" applyFont="1"/>
    <xf numFmtId="0" fontId="28" fillId="0" borderId="0" xfId="60" applyFont="1"/>
    <xf numFmtId="0" fontId="29" fillId="0" borderId="0" xfId="60" applyFont="1"/>
    <xf numFmtId="164" fontId="42" fillId="0" borderId="0" xfId="4" applyNumberFormat="1" applyFont="1" applyFill="1" applyProtection="1"/>
    <xf numFmtId="0" fontId="44" fillId="0" borderId="0" xfId="60" applyFont="1"/>
    <xf numFmtId="0" fontId="29" fillId="0" borderId="0" xfId="60" applyFont="1" applyAlignment="1">
      <alignment horizontal="left" indent="2"/>
    </xf>
    <xf numFmtId="164" fontId="42" fillId="0" borderId="0" xfId="1" applyNumberFormat="1" applyFont="1" applyFill="1" applyProtection="1"/>
    <xf numFmtId="0" fontId="46" fillId="0" borderId="0" xfId="39" applyFont="1"/>
    <xf numFmtId="0" fontId="32" fillId="0" borderId="0" xfId="0" applyFont="1"/>
    <xf numFmtId="0" fontId="56" fillId="0" borderId="0" xfId="0" applyFont="1" applyAlignment="1">
      <alignment horizontal="center"/>
    </xf>
    <xf numFmtId="0" fontId="29" fillId="0" borderId="0" xfId="0" applyFont="1" applyAlignment="1">
      <alignment horizontal="left" indent="1"/>
    </xf>
    <xf numFmtId="164" fontId="0" fillId="0" borderId="0" xfId="4" applyNumberFormat="1" applyFont="1" applyFill="1" applyProtection="1"/>
    <xf numFmtId="0" fontId="29" fillId="0" borderId="0" xfId="60" applyFont="1" applyAlignment="1">
      <alignment horizontal="left" indent="1"/>
    </xf>
    <xf numFmtId="0" fontId="45" fillId="0" borderId="0" xfId="0" applyFont="1"/>
    <xf numFmtId="164" fontId="0" fillId="0" borderId="0" xfId="13" applyNumberFormat="1" applyFont="1" applyFill="1" applyProtection="1"/>
    <xf numFmtId="0" fontId="32" fillId="0" borderId="0" xfId="0" applyFont="1" applyAlignment="1">
      <alignment horizontal="left" indent="1"/>
    </xf>
    <xf numFmtId="0" fontId="32" fillId="0" borderId="0" xfId="0" applyFont="1" applyAlignment="1">
      <alignment horizontal="left" indent="2"/>
    </xf>
    <xf numFmtId="164" fontId="32" fillId="0" borderId="0" xfId="4" applyNumberFormat="1" applyFont="1" applyFill="1" applyProtection="1"/>
    <xf numFmtId="0" fontId="31" fillId="0" borderId="0" xfId="0" applyFont="1"/>
    <xf numFmtId="0" fontId="44" fillId="0" borderId="0" xfId="0" applyFont="1" applyAlignment="1">
      <alignment horizontal="left" indent="2"/>
    </xf>
    <xf numFmtId="43" fontId="42" fillId="0" borderId="0" xfId="4" applyFont="1" applyFill="1" applyProtection="1"/>
    <xf numFmtId="0" fontId="34" fillId="0" borderId="0" xfId="0" applyFont="1" applyAlignment="1">
      <alignment horizontal="left"/>
    </xf>
    <xf numFmtId="0" fontId="34" fillId="0" borderId="0" xfId="0" applyFont="1" applyAlignment="1">
      <alignment horizontal="left" indent="2"/>
    </xf>
    <xf numFmtId="0" fontId="43" fillId="0" borderId="0" xfId="0" applyFont="1"/>
    <xf numFmtId="0" fontId="30" fillId="0" borderId="0" xfId="60" quotePrefix="1" applyFont="1" applyAlignment="1">
      <alignment horizontal="center"/>
    </xf>
    <xf numFmtId="0" fontId="0" fillId="0" borderId="0" xfId="0" applyAlignment="1">
      <alignment horizontal="left" indent="2"/>
    </xf>
    <xf numFmtId="0" fontId="0" fillId="0" borderId="0" xfId="0" applyAlignment="1">
      <alignment horizontal="left" indent="1"/>
    </xf>
    <xf numFmtId="164" fontId="43" fillId="0" borderId="0" xfId="13" applyNumberFormat="1" applyFont="1" applyFill="1" applyProtection="1"/>
    <xf numFmtId="0" fontId="56" fillId="0" borderId="0" xfId="0" applyFont="1" applyAlignment="1">
      <alignment horizontal="left"/>
    </xf>
    <xf numFmtId="0" fontId="0" fillId="0" borderId="0" xfId="0" applyAlignment="1">
      <alignment horizontal="left"/>
    </xf>
    <xf numFmtId="41" fontId="0" fillId="0" borderId="0" xfId="0" applyNumberFormat="1"/>
    <xf numFmtId="0" fontId="25" fillId="0" borderId="0" xfId="0" applyFont="1" applyAlignment="1">
      <alignment horizontal="left"/>
    </xf>
    <xf numFmtId="0" fontId="25" fillId="0" borderId="0" xfId="0" applyFont="1" applyAlignment="1">
      <alignment horizontal="left" indent="2"/>
    </xf>
    <xf numFmtId="164" fontId="0" fillId="0" borderId="0" xfId="13" applyNumberFormat="1" applyFont="1" applyFill="1" applyBorder="1" applyProtection="1"/>
    <xf numFmtId="9" fontId="0" fillId="0" borderId="0" xfId="61" applyFont="1" applyFill="1" applyBorder="1" applyProtection="1"/>
    <xf numFmtId="0" fontId="34" fillId="0" borderId="0" xfId="0" applyFont="1"/>
    <xf numFmtId="164" fontId="34" fillId="0" borderId="0" xfId="1" applyNumberFormat="1" applyFont="1" applyProtection="1"/>
    <xf numFmtId="0" fontId="30" fillId="0" borderId="0" xfId="59" quotePrefix="1" applyFont="1" applyAlignment="1">
      <alignment horizontal="center"/>
    </xf>
    <xf numFmtId="0" fontId="31" fillId="0" borderId="0" xfId="0" applyFont="1" applyAlignment="1">
      <alignment horizontal="left" wrapText="1"/>
    </xf>
    <xf numFmtId="0" fontId="6" fillId="0" borderId="0" xfId="0" applyFont="1" applyAlignment="1">
      <alignment horizontal="left" indent="2"/>
    </xf>
    <xf numFmtId="41" fontId="5" fillId="7" borderId="0" xfId="0" applyNumberFormat="1" applyFont="1" applyFill="1"/>
    <xf numFmtId="0" fontId="5" fillId="0" borderId="0" xfId="0" applyFont="1" applyAlignment="1">
      <alignment wrapText="1"/>
    </xf>
    <xf numFmtId="0" fontId="5" fillId="0" borderId="0" xfId="0" applyFont="1" applyAlignment="1">
      <alignment horizontal="left" wrapText="1" indent="2"/>
    </xf>
    <xf numFmtId="166" fontId="5" fillId="0" borderId="2" xfId="0" applyNumberFormat="1" applyFont="1" applyBorder="1"/>
    <xf numFmtId="0" fontId="5" fillId="0" borderId="24" xfId="0" applyFont="1" applyBorder="1"/>
    <xf numFmtId="0" fontId="14" fillId="0" borderId="0" xfId="0" applyFont="1" applyAlignment="1">
      <alignment wrapText="1"/>
    </xf>
    <xf numFmtId="0" fontId="14" fillId="0" borderId="0" xfId="0" applyFont="1" applyAlignment="1">
      <alignment horizontal="left" wrapText="1"/>
    </xf>
    <xf numFmtId="44" fontId="17" fillId="0" borderId="0" xfId="19" applyFont="1" applyFill="1" applyBorder="1" applyProtection="1"/>
    <xf numFmtId="0" fontId="19" fillId="0" borderId="0" xfId="0" applyFont="1" applyProtection="1">
      <protection locked="0"/>
    </xf>
    <xf numFmtId="164" fontId="4" fillId="0" borderId="0" xfId="0" applyNumberFormat="1" applyFont="1"/>
    <xf numFmtId="10" fontId="0" fillId="0" borderId="0" xfId="61" applyNumberFormat="1" applyFont="1" applyFill="1" applyBorder="1" applyProtection="1"/>
    <xf numFmtId="43" fontId="4" fillId="0" borderId="0" xfId="0" applyNumberFormat="1" applyFont="1"/>
    <xf numFmtId="164" fontId="51" fillId="0" borderId="0" xfId="13" applyNumberFormat="1" applyFont="1" applyFill="1" applyProtection="1"/>
    <xf numFmtId="164" fontId="4" fillId="0" borderId="0" xfId="1" applyNumberFormat="1" applyFont="1" applyFill="1" applyBorder="1" applyProtection="1">
      <protection locked="0"/>
    </xf>
    <xf numFmtId="164" fontId="4" fillId="0" borderId="0" xfId="13" applyNumberFormat="1" applyFont="1" applyFill="1" applyBorder="1" applyAlignment="1" applyProtection="1">
      <alignment horizontal="right"/>
    </xf>
    <xf numFmtId="0" fontId="52" fillId="0" borderId="0" xfId="0" applyFont="1"/>
    <xf numFmtId="0" fontId="32" fillId="0" borderId="0" xfId="0" applyFont="1" applyAlignment="1">
      <alignment wrapText="1"/>
    </xf>
    <xf numFmtId="41" fontId="5" fillId="0" borderId="0" xfId="1" applyNumberFormat="1" applyFont="1" applyFill="1" applyBorder="1" applyProtection="1"/>
    <xf numFmtId="41" fontId="17" fillId="0" borderId="0" xfId="1" applyNumberFormat="1" applyFont="1" applyFill="1" applyBorder="1" applyAlignment="1" applyProtection="1">
      <alignment horizontal="right"/>
    </xf>
    <xf numFmtId="43" fontId="5" fillId="0" borderId="0" xfId="58" applyNumberFormat="1" applyProtection="1">
      <protection locked="0"/>
    </xf>
    <xf numFmtId="0" fontId="5" fillId="0" borderId="0" xfId="58" applyProtection="1">
      <protection locked="0"/>
    </xf>
    <xf numFmtId="0" fontId="15" fillId="0" borderId="0" xfId="57" applyProtection="1">
      <protection locked="0"/>
    </xf>
    <xf numFmtId="0" fontId="5" fillId="0" borderId="0" xfId="58"/>
    <xf numFmtId="41" fontId="15" fillId="4" borderId="16" xfId="57" applyNumberFormat="1" applyFill="1" applyBorder="1"/>
    <xf numFmtId="164" fontId="4" fillId="8" borderId="0" xfId="13" applyNumberFormat="1" applyFont="1" applyFill="1" applyProtection="1">
      <protection locked="0"/>
    </xf>
    <xf numFmtId="164" fontId="4" fillId="0" borderId="0" xfId="13" applyNumberFormat="1" applyFont="1" applyFill="1" applyProtection="1"/>
    <xf numFmtId="164" fontId="57" fillId="0" borderId="0" xfId="13" applyNumberFormat="1" applyFont="1" applyFill="1" applyBorder="1" applyProtection="1"/>
    <xf numFmtId="0" fontId="58" fillId="0" borderId="0" xfId="0" applyFont="1"/>
    <xf numFmtId="0" fontId="50" fillId="0" borderId="0" xfId="0" applyFont="1" applyAlignment="1">
      <alignment horizontal="left"/>
    </xf>
    <xf numFmtId="0" fontId="4" fillId="0" borderId="0" xfId="0" applyFont="1" applyAlignment="1">
      <alignment horizontal="center"/>
    </xf>
    <xf numFmtId="164" fontId="0" fillId="0" borderId="55" xfId="1" applyNumberFormat="1" applyFont="1" applyBorder="1" applyProtection="1"/>
    <xf numFmtId="164" fontId="0" fillId="0" borderId="56" xfId="1" applyNumberFormat="1" applyFont="1" applyBorder="1" applyProtection="1"/>
    <xf numFmtId="0" fontId="32" fillId="0" borderId="56" xfId="0" applyFont="1" applyBorder="1"/>
    <xf numFmtId="0" fontId="0" fillId="0" borderId="57" xfId="0" applyBorder="1"/>
    <xf numFmtId="164" fontId="0" fillId="0" borderId="58" xfId="1" applyNumberFormat="1" applyFont="1" applyBorder="1" applyProtection="1"/>
    <xf numFmtId="0" fontId="0" fillId="0" borderId="59" xfId="0" applyBorder="1"/>
    <xf numFmtId="0" fontId="31" fillId="0" borderId="60" xfId="0" applyFont="1" applyBorder="1" applyAlignment="1">
      <alignment horizontal="left" wrapText="1"/>
    </xf>
    <xf numFmtId="0" fontId="31" fillId="0" borderId="61" xfId="0" applyFont="1" applyBorder="1" applyAlignment="1">
      <alignment horizontal="left" wrapText="1"/>
    </xf>
    <xf numFmtId="0" fontId="0" fillId="0" borderId="61" xfId="0" applyBorder="1"/>
    <xf numFmtId="0" fontId="0" fillId="0" borderId="62" xfId="0" applyBorder="1"/>
    <xf numFmtId="41" fontId="8" fillId="0" borderId="0" xfId="1" applyNumberFormat="1" applyFont="1"/>
    <xf numFmtId="42" fontId="5" fillId="0" borderId="14" xfId="19" applyNumberFormat="1" applyFont="1" applyBorder="1" applyAlignment="1">
      <alignment horizontal="right"/>
    </xf>
    <xf numFmtId="42" fontId="5" fillId="8" borderId="14" xfId="19" applyNumberFormat="1" applyFont="1" applyFill="1" applyBorder="1" applyAlignment="1" applyProtection="1">
      <alignment horizontal="right"/>
      <protection locked="0"/>
    </xf>
    <xf numFmtId="42" fontId="5" fillId="0" borderId="14" xfId="19" applyNumberFormat="1" applyFont="1" applyFill="1" applyBorder="1" applyAlignment="1">
      <alignment horizontal="right"/>
    </xf>
    <xf numFmtId="42" fontId="5" fillId="0" borderId="16" xfId="19" applyNumberFormat="1" applyFont="1" applyBorder="1" applyAlignment="1">
      <alignment horizontal="right"/>
    </xf>
    <xf numFmtId="42" fontId="5" fillId="0" borderId="16" xfId="19" applyNumberFormat="1" applyFont="1" applyFill="1" applyBorder="1" applyAlignment="1">
      <alignment horizontal="right"/>
    </xf>
    <xf numFmtId="42" fontId="5" fillId="0" borderId="0" xfId="19" applyNumberFormat="1" applyFont="1" applyAlignment="1"/>
    <xf numFmtId="42" fontId="5" fillId="8" borderId="0" xfId="19" applyNumberFormat="1" applyFont="1" applyFill="1" applyAlignment="1" applyProtection="1">
      <protection locked="0"/>
    </xf>
    <xf numFmtId="42" fontId="5" fillId="0" borderId="0" xfId="19" applyNumberFormat="1" applyFont="1" applyFill="1" applyAlignment="1"/>
    <xf numFmtId="42" fontId="5" fillId="0" borderId="16" xfId="19" applyNumberFormat="1" applyFont="1" applyBorder="1" applyAlignment="1"/>
    <xf numFmtId="42" fontId="5" fillId="0" borderId="16" xfId="19" applyNumberFormat="1" applyFont="1" applyFill="1" applyBorder="1" applyAlignment="1"/>
    <xf numFmtId="41" fontId="5" fillId="0" borderId="0" xfId="1" applyNumberFormat="1" applyFont="1" applyBorder="1" applyAlignment="1"/>
    <xf numFmtId="41" fontId="5" fillId="8" borderId="0" xfId="1" applyNumberFormat="1" applyFont="1" applyFill="1" applyBorder="1" applyAlignment="1" applyProtection="1">
      <protection locked="0"/>
    </xf>
    <xf numFmtId="41" fontId="5" fillId="0" borderId="0" xfId="1" applyNumberFormat="1" applyFont="1" applyFill="1" applyBorder="1" applyAlignment="1"/>
    <xf numFmtId="41" fontId="5" fillId="0" borderId="1" xfId="1" applyNumberFormat="1" applyFont="1" applyBorder="1" applyAlignment="1"/>
    <xf numFmtId="41" fontId="5" fillId="8" borderId="1" xfId="1" applyNumberFormat="1" applyFont="1" applyFill="1" applyBorder="1" applyAlignment="1" applyProtection="1">
      <protection locked="0"/>
    </xf>
    <xf numFmtId="41" fontId="5" fillId="0" borderId="1" xfId="1" applyNumberFormat="1" applyFont="1" applyFill="1" applyBorder="1" applyAlignment="1"/>
    <xf numFmtId="42" fontId="19" fillId="0" borderId="0" xfId="19" applyNumberFormat="1" applyFont="1" applyAlignment="1">
      <alignment horizontal="right"/>
    </xf>
    <xf numFmtId="42" fontId="19" fillId="0" borderId="0" xfId="0" applyNumberFormat="1" applyFont="1" applyAlignment="1">
      <alignment horizontal="right"/>
    </xf>
    <xf numFmtId="42" fontId="19" fillId="8" borderId="0" xfId="19" applyNumberFormat="1" applyFont="1" applyFill="1" applyAlignment="1" applyProtection="1">
      <alignment horizontal="right"/>
      <protection locked="0"/>
    </xf>
    <xf numFmtId="42" fontId="19" fillId="0" borderId="2" xfId="19" applyNumberFormat="1" applyFont="1" applyBorder="1" applyAlignment="1">
      <alignment horizontal="right"/>
    </xf>
    <xf numFmtId="41" fontId="19" fillId="0" borderId="0" xfId="1" applyNumberFormat="1" applyFont="1" applyAlignment="1">
      <alignment horizontal="right"/>
    </xf>
    <xf numFmtId="41" fontId="19" fillId="8" borderId="0" xfId="1" applyNumberFormat="1" applyFont="1" applyFill="1" applyAlignment="1" applyProtection="1">
      <alignment horizontal="right"/>
      <protection locked="0"/>
    </xf>
    <xf numFmtId="41" fontId="19" fillId="0" borderId="0" xfId="1" applyNumberFormat="1" applyFont="1" applyAlignment="1" applyProtection="1">
      <alignment horizontal="right"/>
      <protection locked="0"/>
    </xf>
    <xf numFmtId="41" fontId="19" fillId="0" borderId="1" xfId="1" applyNumberFormat="1" applyFont="1" applyBorder="1" applyAlignment="1">
      <alignment horizontal="right"/>
    </xf>
    <xf numFmtId="41" fontId="19" fillId="8" borderId="1" xfId="1" applyNumberFormat="1" applyFont="1" applyFill="1" applyBorder="1" applyAlignment="1" applyProtection="1">
      <alignment horizontal="right"/>
      <protection locked="0"/>
    </xf>
    <xf numFmtId="41" fontId="19" fillId="0" borderId="3" xfId="1" applyNumberFormat="1" applyFont="1" applyBorder="1" applyAlignment="1">
      <alignment horizontal="right"/>
    </xf>
    <xf numFmtId="41" fontId="19" fillId="0" borderId="0" xfId="1" applyNumberFormat="1" applyFont="1" applyBorder="1" applyAlignment="1">
      <alignment horizontal="right"/>
    </xf>
    <xf numFmtId="41" fontId="19" fillId="8" borderId="0" xfId="1" applyNumberFormat="1" applyFont="1" applyFill="1" applyBorder="1" applyAlignment="1" applyProtection="1">
      <alignment horizontal="right"/>
      <protection locked="0"/>
    </xf>
    <xf numFmtId="42" fontId="17" fillId="0" borderId="0" xfId="19" applyNumberFormat="1" applyFont="1" applyFill="1" applyAlignment="1" applyProtection="1">
      <alignment horizontal="right"/>
    </xf>
    <xf numFmtId="42" fontId="17" fillId="0" borderId="0" xfId="0" applyNumberFormat="1" applyFont="1"/>
    <xf numFmtId="42" fontId="17" fillId="8" borderId="0" xfId="19" applyNumberFormat="1" applyFont="1" applyFill="1" applyAlignment="1" applyProtection="1">
      <alignment horizontal="right"/>
      <protection locked="0"/>
    </xf>
    <xf numFmtId="42" fontId="17" fillId="0" borderId="0" xfId="19" applyNumberFormat="1" applyFont="1" applyFill="1" applyProtection="1"/>
    <xf numFmtId="42" fontId="17" fillId="8" borderId="0" xfId="19" applyNumberFormat="1" applyFont="1" applyFill="1" applyProtection="1">
      <protection locked="0"/>
    </xf>
    <xf numFmtId="42" fontId="17" fillId="0" borderId="16" xfId="19" applyNumberFormat="1" applyFont="1" applyFill="1" applyBorder="1" applyProtection="1"/>
    <xf numFmtId="41" fontId="17" fillId="8" borderId="0" xfId="1" applyNumberFormat="1" applyFont="1" applyFill="1" applyBorder="1" applyAlignment="1" applyProtection="1">
      <alignment horizontal="right"/>
      <protection locked="0"/>
    </xf>
    <xf numFmtId="41" fontId="17" fillId="0" borderId="1" xfId="1" applyNumberFormat="1" applyFont="1" applyFill="1" applyBorder="1" applyAlignment="1" applyProtection="1">
      <alignment horizontal="right"/>
    </xf>
    <xf numFmtId="41" fontId="17" fillId="8" borderId="1" xfId="1" applyNumberFormat="1" applyFont="1" applyFill="1" applyBorder="1" applyAlignment="1" applyProtection="1">
      <alignment horizontal="right"/>
      <protection locked="0"/>
    </xf>
    <xf numFmtId="41" fontId="17" fillId="0" borderId="2" xfId="1" applyNumberFormat="1" applyFont="1" applyFill="1" applyBorder="1" applyProtection="1"/>
    <xf numFmtId="41" fontId="17" fillId="0" borderId="0" xfId="1" applyNumberFormat="1" applyFont="1" applyFill="1" applyBorder="1" applyProtection="1"/>
    <xf numFmtId="41" fontId="17" fillId="8" borderId="0" xfId="1" applyNumberFormat="1" applyFont="1" applyFill="1" applyBorder="1" applyProtection="1">
      <protection locked="0"/>
    </xf>
    <xf numFmtId="41" fontId="17" fillId="0" borderId="1" xfId="1" applyNumberFormat="1" applyFont="1" applyFill="1" applyBorder="1" applyProtection="1"/>
    <xf numFmtId="41" fontId="17" fillId="8" borderId="1" xfId="1" applyNumberFormat="1" applyFont="1" applyFill="1" applyBorder="1" applyProtection="1">
      <protection locked="0"/>
    </xf>
    <xf numFmtId="42" fontId="5" fillId="0" borderId="0" xfId="19" applyNumberFormat="1" applyFont="1" applyFill="1" applyBorder="1" applyAlignment="1" applyProtection="1">
      <alignment horizontal="right"/>
    </xf>
    <xf numFmtId="42" fontId="5" fillId="0" borderId="16" xfId="19" applyNumberFormat="1" applyFont="1" applyFill="1" applyBorder="1" applyAlignment="1" applyProtection="1">
      <alignment horizontal="right"/>
    </xf>
    <xf numFmtId="41" fontId="5" fillId="0" borderId="0" xfId="1" applyNumberFormat="1" applyFont="1" applyFill="1" applyBorder="1" applyAlignment="1" applyProtection="1">
      <alignment horizontal="right"/>
    </xf>
    <xf numFmtId="41" fontId="5" fillId="0" borderId="3" xfId="1" applyNumberFormat="1" applyFont="1" applyFill="1" applyBorder="1" applyProtection="1"/>
    <xf numFmtId="41" fontId="5" fillId="0" borderId="0" xfId="19" applyNumberFormat="1" applyFont="1" applyFill="1" applyBorder="1" applyAlignment="1" applyProtection="1">
      <alignment horizontal="right"/>
    </xf>
    <xf numFmtId="41" fontId="5" fillId="0" borderId="0" xfId="1" quotePrefix="1" applyNumberFormat="1" applyFont="1" applyFill="1" applyBorder="1" applyAlignment="1" applyProtection="1">
      <alignment horizontal="right"/>
    </xf>
    <xf numFmtId="41" fontId="5" fillId="0" borderId="1" xfId="1" applyNumberFormat="1" applyFont="1" applyFill="1" applyBorder="1" applyAlignment="1" applyProtection="1">
      <alignment horizontal="right"/>
    </xf>
    <xf numFmtId="42" fontId="5" fillId="6" borderId="0" xfId="19" applyNumberFormat="1" applyFont="1" applyFill="1" applyBorder="1" applyAlignment="1" applyProtection="1">
      <alignment horizontal="right"/>
    </xf>
    <xf numFmtId="42" fontId="5" fillId="0" borderId="2" xfId="19" applyNumberFormat="1" applyFont="1" applyFill="1" applyBorder="1" applyAlignment="1" applyProtection="1">
      <alignment horizontal="right"/>
    </xf>
    <xf numFmtId="42" fontId="19" fillId="8" borderId="0" xfId="36" applyNumberFormat="1" applyFont="1" applyFill="1" applyBorder="1" applyAlignment="1" applyProtection="1">
      <alignment horizontal="right"/>
      <protection locked="0"/>
    </xf>
    <xf numFmtId="42" fontId="19" fillId="0" borderId="0" xfId="19" applyNumberFormat="1" applyFont="1" applyFill="1" applyBorder="1" applyAlignment="1" applyProtection="1">
      <alignment horizontal="right"/>
    </xf>
    <xf numFmtId="42" fontId="19" fillId="0" borderId="50" xfId="19" applyNumberFormat="1" applyFont="1" applyFill="1" applyBorder="1" applyAlignment="1" applyProtection="1">
      <alignment horizontal="right"/>
    </xf>
    <xf numFmtId="42" fontId="19" fillId="0" borderId="0" xfId="19" applyNumberFormat="1" applyFont="1" applyBorder="1" applyAlignment="1" applyProtection="1">
      <alignment horizontal="right"/>
    </xf>
    <xf numFmtId="42" fontId="19" fillId="0" borderId="13" xfId="19" applyNumberFormat="1" applyFont="1" applyBorder="1" applyAlignment="1" applyProtection="1">
      <alignment horizontal="right"/>
    </xf>
    <xf numFmtId="42" fontId="19" fillId="0" borderId="17" xfId="19" applyNumberFormat="1" applyFont="1" applyBorder="1" applyAlignment="1" applyProtection="1">
      <alignment horizontal="right"/>
    </xf>
    <xf numFmtId="41" fontId="19" fillId="8" borderId="0" xfId="17" applyNumberFormat="1" applyFont="1" applyFill="1" applyBorder="1" applyAlignment="1" applyProtection="1">
      <alignment horizontal="right"/>
      <protection locked="0"/>
    </xf>
    <xf numFmtId="41" fontId="19" fillId="0" borderId="0" xfId="1" applyNumberFormat="1" applyFont="1" applyBorder="1" applyAlignment="1" applyProtection="1">
      <alignment horizontal="right"/>
    </xf>
    <xf numFmtId="41" fontId="19" fillId="0" borderId="0" xfId="17" applyNumberFormat="1" applyFont="1" applyFill="1" applyBorder="1" applyAlignment="1" applyProtection="1">
      <alignment horizontal="right"/>
    </xf>
    <xf numFmtId="41" fontId="19" fillId="0" borderId="0" xfId="1" applyNumberFormat="1" applyFont="1" applyFill="1" applyBorder="1" applyAlignment="1" applyProtection="1">
      <alignment horizontal="right"/>
    </xf>
    <xf numFmtId="41" fontId="19" fillId="0" borderId="11" xfId="1" applyNumberFormat="1" applyFont="1" applyFill="1" applyBorder="1" applyAlignment="1" applyProtection="1">
      <alignment horizontal="right" indent="2"/>
    </xf>
    <xf numFmtId="41" fontId="19" fillId="0" borderId="11" xfId="1" applyNumberFormat="1" applyFont="1" applyFill="1" applyBorder="1" applyAlignment="1" applyProtection="1">
      <alignment horizontal="right"/>
    </xf>
    <xf numFmtId="41" fontId="19" fillId="0" borderId="11" xfId="1" applyNumberFormat="1" applyFont="1" applyBorder="1" applyAlignment="1" applyProtection="1">
      <alignment horizontal="right"/>
    </xf>
    <xf numFmtId="41" fontId="19" fillId="0" borderId="0" xfId="19" applyNumberFormat="1" applyFont="1" applyFill="1" applyBorder="1" applyAlignment="1" applyProtection="1">
      <alignment horizontal="right"/>
    </xf>
    <xf numFmtId="41" fontId="19" fillId="0" borderId="0" xfId="19" applyNumberFormat="1" applyFont="1" applyBorder="1" applyAlignment="1" applyProtection="1">
      <alignment horizontal="right"/>
    </xf>
    <xf numFmtId="41" fontId="19" fillId="0" borderId="49" xfId="1" applyNumberFormat="1" applyFont="1" applyFill="1" applyBorder="1" applyAlignment="1" applyProtection="1">
      <alignment horizontal="right"/>
    </xf>
    <xf numFmtId="41" fontId="19" fillId="0" borderId="49" xfId="1" applyNumberFormat="1" applyFont="1" applyBorder="1" applyAlignment="1" applyProtection="1">
      <alignment horizontal="right"/>
    </xf>
    <xf numFmtId="41" fontId="19" fillId="10" borderId="51" xfId="1" applyNumberFormat="1" applyFont="1" applyFill="1" applyBorder="1" applyAlignment="1" applyProtection="1">
      <alignment horizontal="right"/>
    </xf>
    <xf numFmtId="41" fontId="19" fillId="0" borderId="51" xfId="1" applyNumberFormat="1" applyFont="1" applyFill="1" applyBorder="1" applyAlignment="1" applyProtection="1">
      <alignment horizontal="right"/>
    </xf>
    <xf numFmtId="41" fontId="19" fillId="0" borderId="12" xfId="1" applyNumberFormat="1" applyFont="1" applyFill="1" applyBorder="1" applyAlignment="1" applyProtection="1">
      <alignment horizontal="right"/>
    </xf>
    <xf numFmtId="42" fontId="5" fillId="8" borderId="0" xfId="23" applyNumberFormat="1" applyFont="1" applyFill="1" applyBorder="1" applyAlignment="1" applyProtection="1">
      <alignment horizontal="right"/>
      <protection locked="0"/>
    </xf>
    <xf numFmtId="42" fontId="5" fillId="0" borderId="13" xfId="19" applyNumberFormat="1" applyFont="1" applyFill="1" applyBorder="1" applyAlignment="1" applyProtection="1">
      <alignment horizontal="right"/>
    </xf>
    <xf numFmtId="41" fontId="5" fillId="8" borderId="0" xfId="4" applyNumberFormat="1" applyFont="1" applyFill="1" applyBorder="1" applyAlignment="1" applyProtection="1">
      <alignment horizontal="right"/>
      <protection locked="0"/>
    </xf>
    <xf numFmtId="41" fontId="5" fillId="0" borderId="11" xfId="1" applyNumberFormat="1" applyFont="1" applyFill="1" applyBorder="1" applyAlignment="1" applyProtection="1">
      <alignment horizontal="right"/>
    </xf>
    <xf numFmtId="41" fontId="5" fillId="0" borderId="0" xfId="1" applyNumberFormat="1" applyFont="1" applyFill="1" applyAlignment="1" applyProtection="1">
      <alignment horizontal="right"/>
    </xf>
    <xf numFmtId="41" fontId="5" fillId="0" borderId="12" xfId="1" applyNumberFormat="1" applyFont="1" applyFill="1" applyBorder="1" applyAlignment="1" applyProtection="1">
      <alignment horizontal="right"/>
    </xf>
    <xf numFmtId="41" fontId="5" fillId="0" borderId="15" xfId="1" applyNumberFormat="1" applyFont="1" applyFill="1" applyBorder="1" applyAlignment="1" applyProtection="1">
      <alignment horizontal="right"/>
    </xf>
    <xf numFmtId="41" fontId="5" fillId="8" borderId="12" xfId="1" applyNumberFormat="1" applyFont="1" applyFill="1" applyBorder="1" applyAlignment="1" applyProtection="1">
      <alignment horizontal="right"/>
      <protection locked="0"/>
    </xf>
    <xf numFmtId="42" fontId="5" fillId="0" borderId="0" xfId="19" applyNumberFormat="1" applyFont="1" applyProtection="1"/>
    <xf numFmtId="42" fontId="5" fillId="0" borderId="2" xfId="19" applyNumberFormat="1" applyFont="1" applyBorder="1" applyProtection="1"/>
    <xf numFmtId="41" fontId="5" fillId="7" borderId="0" xfId="1" applyNumberFormat="1" applyFont="1" applyFill="1" applyProtection="1"/>
    <xf numFmtId="41" fontId="5" fillId="0" borderId="0" xfId="1" applyNumberFormat="1" applyFont="1" applyProtection="1"/>
    <xf numFmtId="41" fontId="5" fillId="7" borderId="0" xfId="1" applyNumberFormat="1" applyFont="1" applyFill="1" applyBorder="1" applyProtection="1"/>
    <xf numFmtId="41" fontId="5" fillId="0" borderId="0" xfId="1" applyNumberFormat="1" applyFont="1" applyBorder="1" applyProtection="1"/>
    <xf numFmtId="41" fontId="5" fillId="0" borderId="0" xfId="19" applyNumberFormat="1" applyFont="1" applyFill="1" applyBorder="1" applyProtection="1"/>
    <xf numFmtId="42" fontId="19" fillId="8" borderId="0" xfId="19" applyNumberFormat="1" applyFont="1" applyFill="1" applyBorder="1" applyProtection="1">
      <protection locked="0"/>
    </xf>
    <xf numFmtId="42" fontId="19" fillId="0" borderId="0" xfId="19" applyNumberFormat="1" applyFont="1" applyFill="1" applyBorder="1"/>
    <xf numFmtId="41" fontId="19" fillId="8" borderId="0" xfId="1" applyNumberFormat="1" applyFont="1" applyFill="1" applyProtection="1">
      <protection locked="0"/>
    </xf>
    <xf numFmtId="41" fontId="19" fillId="0" borderId="0" xfId="1" applyNumberFormat="1" applyFont="1" applyFill="1"/>
    <xf numFmtId="42" fontId="19" fillId="0" borderId="0" xfId="19" applyNumberFormat="1" applyFont="1" applyBorder="1"/>
    <xf numFmtId="42" fontId="19" fillId="0" borderId="2" xfId="19" applyNumberFormat="1" applyFont="1" applyBorder="1"/>
    <xf numFmtId="42" fontId="19" fillId="8" borderId="0" xfId="23" applyNumberFormat="1" applyFont="1" applyFill="1" applyProtection="1">
      <protection locked="0"/>
    </xf>
    <xf numFmtId="41" fontId="19" fillId="8" borderId="0" xfId="4" applyNumberFormat="1" applyFont="1" applyFill="1" applyProtection="1">
      <protection locked="0"/>
    </xf>
    <xf numFmtId="41" fontId="19" fillId="0" borderId="1" xfId="1" applyNumberFormat="1" applyFont="1" applyFill="1" applyBorder="1"/>
    <xf numFmtId="41" fontId="19" fillId="0" borderId="3" xfId="1" applyNumberFormat="1" applyFont="1" applyFill="1" applyBorder="1"/>
    <xf numFmtId="41" fontId="19" fillId="0" borderId="0" xfId="1" applyNumberFormat="1" applyFont="1"/>
    <xf numFmtId="41" fontId="19" fillId="0" borderId="3" xfId="1" applyNumberFormat="1" applyFont="1" applyBorder="1"/>
    <xf numFmtId="41" fontId="19" fillId="0" borderId="14" xfId="1" applyNumberFormat="1" applyFont="1" applyBorder="1"/>
    <xf numFmtId="42" fontId="19" fillId="8" borderId="0" xfId="21" applyNumberFormat="1" applyFont="1" applyFill="1" applyProtection="1">
      <protection locked="0"/>
    </xf>
    <xf numFmtId="42" fontId="19" fillId="0" borderId="0" xfId="21" applyNumberFormat="1" applyFont="1" applyFill="1"/>
    <xf numFmtId="42" fontId="19" fillId="0" borderId="16" xfId="19" applyNumberFormat="1" applyFont="1" applyBorder="1"/>
    <xf numFmtId="42" fontId="5" fillId="3" borderId="0" xfId="1" applyNumberFormat="1" applyFont="1" applyFill="1" applyProtection="1">
      <protection locked="0"/>
    </xf>
    <xf numFmtId="42" fontId="5" fillId="8" borderId="0" xfId="1" applyNumberFormat="1" applyFont="1" applyFill="1" applyProtection="1">
      <protection locked="0"/>
    </xf>
    <xf numFmtId="42" fontId="5" fillId="0" borderId="0" xfId="1" applyNumberFormat="1" applyFont="1" applyProtection="1">
      <protection locked="0"/>
    </xf>
    <xf numFmtId="42" fontId="5" fillId="0" borderId="0" xfId="1" applyNumberFormat="1" applyFont="1" applyAlignment="1" applyProtection="1">
      <alignment horizontal="center"/>
      <protection locked="0"/>
    </xf>
    <xf numFmtId="41" fontId="19" fillId="8" borderId="0" xfId="3" applyNumberFormat="1" applyFont="1" applyFill="1" applyProtection="1">
      <protection locked="0"/>
    </xf>
    <xf numFmtId="41" fontId="19" fillId="0" borderId="0" xfId="3" applyNumberFormat="1" applyFont="1" applyFill="1"/>
    <xf numFmtId="41" fontId="5" fillId="3" borderId="0" xfId="1" applyNumberFormat="1" applyFont="1" applyFill="1" applyProtection="1">
      <protection locked="0"/>
    </xf>
    <xf numFmtId="41" fontId="5" fillId="8" borderId="0" xfId="1" applyNumberFormat="1" applyFont="1" applyFill="1" applyProtection="1">
      <protection locked="0"/>
    </xf>
    <xf numFmtId="41" fontId="5" fillId="0" borderId="0" xfId="1" applyNumberFormat="1" applyFont="1" applyProtection="1">
      <protection locked="0"/>
    </xf>
    <xf numFmtId="41" fontId="22" fillId="3" borderId="1" xfId="1" applyNumberFormat="1" applyFont="1" applyFill="1" applyBorder="1" applyProtection="1">
      <protection locked="0"/>
    </xf>
    <xf numFmtId="42" fontId="5" fillId="0" borderId="0" xfId="19" applyNumberFormat="1" applyFont="1" applyBorder="1" applyAlignment="1" applyProtection="1">
      <alignment horizontal="right"/>
    </xf>
    <xf numFmtId="42" fontId="5" fillId="0" borderId="0" xfId="19" applyNumberFormat="1" applyFont="1" applyBorder="1" applyProtection="1"/>
    <xf numFmtId="42" fontId="5" fillId="0" borderId="13" xfId="19" applyNumberFormat="1" applyFont="1" applyBorder="1" applyProtection="1"/>
    <xf numFmtId="42" fontId="5" fillId="0" borderId="13" xfId="19" applyNumberFormat="1" applyFont="1" applyFill="1" applyBorder="1" applyProtection="1"/>
    <xf numFmtId="41" fontId="5" fillId="8" borderId="0" xfId="1" applyNumberFormat="1" applyFont="1" applyFill="1" applyBorder="1" applyProtection="1">
      <protection locked="0"/>
    </xf>
    <xf numFmtId="41" fontId="5" fillId="0" borderId="0" xfId="1" applyNumberFormat="1" applyFont="1" applyBorder="1" applyAlignment="1" applyProtection="1">
      <alignment horizontal="right"/>
    </xf>
    <xf numFmtId="41" fontId="5" fillId="0" borderId="11" xfId="1" applyNumberFormat="1" applyFont="1" applyFill="1" applyBorder="1" applyProtection="1"/>
    <xf numFmtId="41" fontId="5" fillId="0" borderId="11" xfId="1" applyNumberFormat="1" applyFont="1" applyBorder="1" applyProtection="1"/>
    <xf numFmtId="41" fontId="5" fillId="0" borderId="0" xfId="1" applyNumberFormat="1" applyFont="1" applyFill="1" applyProtection="1"/>
    <xf numFmtId="41" fontId="5" fillId="0" borderId="0" xfId="1" applyNumberFormat="1" applyFont="1" applyBorder="1" applyAlignment="1" applyProtection="1">
      <alignment horizontal="center"/>
    </xf>
    <xf numFmtId="41" fontId="5" fillId="0" borderId="0" xfId="1" applyNumberFormat="1" applyFont="1" applyFill="1" applyBorder="1" applyAlignment="1" applyProtection="1">
      <alignment horizontal="center"/>
    </xf>
    <xf numFmtId="41" fontId="5" fillId="8" borderId="0" xfId="1" applyNumberFormat="1" applyFont="1" applyFill="1" applyBorder="1" applyAlignment="1" applyProtection="1">
      <alignment horizontal="center"/>
      <protection locked="0"/>
    </xf>
    <xf numFmtId="41" fontId="5" fillId="0" borderId="12" xfId="1" applyNumberFormat="1" applyFont="1" applyFill="1" applyBorder="1" applyProtection="1"/>
    <xf numFmtId="41" fontId="5" fillId="0" borderId="12" xfId="1" applyNumberFormat="1" applyFont="1" applyBorder="1" applyProtection="1"/>
    <xf numFmtId="41" fontId="5" fillId="0" borderId="11" xfId="1" applyNumberFormat="1" applyFont="1" applyBorder="1" applyAlignment="1" applyProtection="1">
      <alignment horizontal="center"/>
    </xf>
    <xf numFmtId="41" fontId="5" fillId="8" borderId="12" xfId="1" applyNumberFormat="1" applyFont="1" applyFill="1" applyBorder="1" applyProtection="1">
      <protection locked="0"/>
    </xf>
    <xf numFmtId="42" fontId="5" fillId="8" borderId="0" xfId="19" applyNumberFormat="1" applyFont="1" applyFill="1" applyBorder="1" applyAlignment="1" applyProtection="1">
      <alignment horizontal="right"/>
      <protection locked="0"/>
    </xf>
    <xf numFmtId="41" fontId="5" fillId="0" borderId="1" xfId="1" applyNumberFormat="1" applyFont="1" applyBorder="1" applyAlignment="1" applyProtection="1">
      <alignment horizontal="right"/>
    </xf>
    <xf numFmtId="41" fontId="5" fillId="0" borderId="1" xfId="1" applyNumberFormat="1" applyFont="1" applyBorder="1" applyProtection="1"/>
    <xf numFmtId="41" fontId="5" fillId="8" borderId="1" xfId="1" applyNumberFormat="1" applyFont="1" applyFill="1" applyBorder="1" applyAlignment="1" applyProtection="1">
      <alignment horizontal="center"/>
      <protection locked="0"/>
    </xf>
    <xf numFmtId="41" fontId="5" fillId="0" borderId="1" xfId="1" applyNumberFormat="1" applyFont="1" applyBorder="1" applyAlignment="1" applyProtection="1">
      <alignment horizontal="center"/>
    </xf>
    <xf numFmtId="41" fontId="5" fillId="0" borderId="12" xfId="1" applyNumberFormat="1" applyFont="1" applyFill="1" applyBorder="1" applyAlignment="1" applyProtection="1">
      <alignment horizontal="center"/>
    </xf>
    <xf numFmtId="41" fontId="5" fillId="0" borderId="12" xfId="1" applyNumberFormat="1" applyFont="1" applyBorder="1" applyAlignment="1" applyProtection="1">
      <alignment horizontal="center"/>
    </xf>
    <xf numFmtId="41" fontId="5" fillId="0" borderId="11" xfId="1" applyNumberFormat="1" applyFont="1" applyFill="1" applyBorder="1" applyAlignment="1" applyProtection="1">
      <alignment horizontal="center"/>
    </xf>
    <xf numFmtId="41" fontId="5" fillId="0" borderId="15" xfId="1" applyNumberFormat="1" applyFont="1" applyFill="1" applyBorder="1" applyProtection="1"/>
    <xf numFmtId="41" fontId="5" fillId="0" borderId="15" xfId="1" applyNumberFormat="1" applyFont="1" applyBorder="1" applyProtection="1"/>
    <xf numFmtId="41" fontId="5" fillId="8" borderId="12" xfId="1" applyNumberFormat="1" applyFont="1" applyFill="1" applyBorder="1" applyAlignment="1" applyProtection="1">
      <alignment horizontal="center"/>
      <protection locked="0"/>
    </xf>
    <xf numFmtId="41" fontId="5" fillId="0" borderId="1" xfId="1" applyNumberFormat="1" applyFont="1" applyFill="1" applyBorder="1" applyAlignment="1" applyProtection="1">
      <alignment horizontal="center"/>
    </xf>
    <xf numFmtId="41" fontId="5" fillId="0" borderId="15" xfId="1" applyNumberFormat="1" applyFont="1" applyFill="1" applyBorder="1" applyAlignment="1" applyProtection="1">
      <alignment horizontal="center"/>
    </xf>
    <xf numFmtId="41" fontId="5" fillId="0" borderId="3" xfId="1" applyNumberFormat="1" applyFont="1" applyBorder="1" applyProtection="1"/>
    <xf numFmtId="41" fontId="5" fillId="8" borderId="1" xfId="1" applyNumberFormat="1" applyFont="1" applyFill="1" applyBorder="1" applyProtection="1">
      <protection locked="0"/>
    </xf>
    <xf numFmtId="41" fontId="5" fillId="0" borderId="1" xfId="1" applyNumberFormat="1" applyFont="1" applyFill="1" applyBorder="1" applyProtection="1"/>
    <xf numFmtId="42" fontId="17" fillId="8" borderId="0" xfId="0" applyNumberFormat="1" applyFont="1" applyFill="1"/>
    <xf numFmtId="42" fontId="17" fillId="0" borderId="16" xfId="19" applyNumberFormat="1" applyFont="1" applyBorder="1"/>
    <xf numFmtId="42" fontId="5" fillId="0" borderId="16" xfId="0" applyNumberFormat="1" applyFont="1" applyBorder="1"/>
    <xf numFmtId="42" fontId="17" fillId="0" borderId="16" xfId="0" applyNumberFormat="1" applyFont="1" applyBorder="1"/>
    <xf numFmtId="41" fontId="5" fillId="0" borderId="0" xfId="1" applyNumberFormat="1" applyFont="1" applyFill="1" applyBorder="1" applyAlignment="1" applyProtection="1">
      <alignment horizontal="center"/>
      <protection locked="0"/>
    </xf>
    <xf numFmtId="0" fontId="11" fillId="0" borderId="0" xfId="0" applyFont="1" applyAlignment="1">
      <alignment horizontal="left"/>
    </xf>
    <xf numFmtId="164" fontId="34" fillId="0" borderId="0" xfId="1" applyNumberFormat="1" applyFont="1" applyBorder="1" applyProtection="1"/>
    <xf numFmtId="41" fontId="60" fillId="8" borderId="0" xfId="0" applyNumberFormat="1" applyFont="1" applyFill="1"/>
    <xf numFmtId="41" fontId="60" fillId="8" borderId="0" xfId="0" applyNumberFormat="1" applyFont="1" applyFill="1" applyAlignment="1">
      <alignment horizontal="right"/>
    </xf>
    <xf numFmtId="41" fontId="19" fillId="7" borderId="0" xfId="1" applyNumberFormat="1" applyFont="1" applyFill="1" applyBorder="1" applyAlignment="1" applyProtection="1">
      <alignment horizontal="right"/>
    </xf>
    <xf numFmtId="164" fontId="0" fillId="0" borderId="2" xfId="1" applyNumberFormat="1" applyFont="1" applyBorder="1" applyProtection="1"/>
    <xf numFmtId="41" fontId="5" fillId="0" borderId="1" xfId="0" applyNumberFormat="1" applyFont="1" applyBorder="1" applyAlignment="1">
      <alignment horizontal="right"/>
    </xf>
    <xf numFmtId="41" fontId="5" fillId="8" borderId="12" xfId="1" applyNumberFormat="1" applyFont="1" applyFill="1" applyBorder="1" applyAlignment="1" applyProtection="1">
      <alignment horizontal="right"/>
    </xf>
    <xf numFmtId="164" fontId="34" fillId="0" borderId="0" xfId="1" applyNumberFormat="1" applyFont="1" applyFill="1" applyBorder="1" applyProtection="1"/>
    <xf numFmtId="164" fontId="34" fillId="0" borderId="0" xfId="1" applyNumberFormat="1" applyFont="1" applyFill="1" applyProtection="1"/>
    <xf numFmtId="0" fontId="25" fillId="0" borderId="0" xfId="0" applyFont="1" applyAlignment="1">
      <alignment horizontal="left" vertical="top" wrapText="1" indent="2"/>
    </xf>
    <xf numFmtId="0" fontId="25" fillId="8" borderId="18" xfId="0" applyFont="1" applyFill="1" applyBorder="1"/>
    <xf numFmtId="168" fontId="25" fillId="8" borderId="18" xfId="0" applyNumberFormat="1" applyFont="1" applyFill="1" applyBorder="1"/>
    <xf numFmtId="37" fontId="25" fillId="8" borderId="18" xfId="0" applyNumberFormat="1" applyFont="1" applyFill="1" applyBorder="1"/>
    <xf numFmtId="0" fontId="25" fillId="8" borderId="18" xfId="0" applyFont="1" applyFill="1" applyBorder="1" applyAlignment="1">
      <alignment horizontal="center"/>
    </xf>
    <xf numFmtId="0" fontId="25" fillId="8" borderId="0" xfId="0" applyFont="1" applyFill="1"/>
    <xf numFmtId="0" fontId="14"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10" fillId="0" borderId="0" xfId="0" applyFont="1"/>
    <xf numFmtId="0" fontId="25" fillId="0" borderId="18" xfId="0" applyFont="1" applyBorder="1" applyAlignment="1">
      <alignment horizontal="center"/>
    </xf>
    <xf numFmtId="0" fontId="11" fillId="0" borderId="0" xfId="57" applyFont="1"/>
    <xf numFmtId="164" fontId="0" fillId="8" borderId="0" xfId="1" applyNumberFormat="1" applyFont="1" applyFill="1" applyProtection="1">
      <protection locked="0"/>
    </xf>
    <xf numFmtId="164" fontId="0" fillId="8" borderId="0" xfId="13" applyNumberFormat="1" applyFont="1" applyFill="1" applyProtection="1">
      <protection locked="0"/>
    </xf>
    <xf numFmtId="43" fontId="5" fillId="0" borderId="0" xfId="1" applyFont="1" applyFill="1" applyBorder="1" applyProtection="1"/>
    <xf numFmtId="0" fontId="5" fillId="11" borderId="0" xfId="0" applyFont="1" applyFill="1"/>
    <xf numFmtId="41" fontId="61" fillId="0" borderId="0" xfId="0" applyNumberFormat="1" applyFont="1"/>
    <xf numFmtId="0" fontId="4" fillId="0" borderId="0" xfId="0" applyFont="1" applyAlignment="1">
      <alignment horizontal="left" indent="2"/>
    </xf>
    <xf numFmtId="37" fontId="6" fillId="0" borderId="0" xfId="0" applyNumberFormat="1" applyFont="1" applyAlignment="1">
      <alignment horizontal="center"/>
    </xf>
    <xf numFmtId="37" fontId="6" fillId="0" borderId="0" xfId="0" applyNumberFormat="1" applyFont="1" applyAlignment="1">
      <alignment horizontal="right"/>
    </xf>
    <xf numFmtId="37" fontId="6" fillId="0" borderId="4" xfId="0" applyNumberFormat="1" applyFont="1" applyBorder="1" applyAlignment="1">
      <alignment horizontal="center"/>
    </xf>
    <xf numFmtId="0" fontId="3" fillId="0" borderId="0" xfId="73"/>
    <xf numFmtId="0" fontId="3" fillId="0" borderId="4" xfId="73" applyBorder="1" applyAlignment="1">
      <alignment horizontal="center" wrapText="1"/>
    </xf>
    <xf numFmtId="0" fontId="3" fillId="0" borderId="0" xfId="73" applyAlignment="1">
      <alignment horizontal="center" wrapText="1"/>
    </xf>
    <xf numFmtId="44" fontId="3" fillId="0" borderId="0" xfId="19" applyFont="1" applyFill="1"/>
    <xf numFmtId="43" fontId="63" fillId="0" borderId="0" xfId="1" applyFont="1" applyFill="1"/>
    <xf numFmtId="44" fontId="64" fillId="0" borderId="2" xfId="74" applyFont="1" applyFill="1" applyBorder="1"/>
    <xf numFmtId="44" fontId="64" fillId="0" borderId="0" xfId="74" applyFont="1" applyFill="1"/>
    <xf numFmtId="0" fontId="3" fillId="0" borderId="0" xfId="73" applyProtection="1">
      <protection locked="0"/>
    </xf>
    <xf numFmtId="44" fontId="2" fillId="0" borderId="0" xfId="19" applyFont="1" applyFill="1" applyProtection="1">
      <protection locked="0"/>
    </xf>
    <xf numFmtId="44" fontId="63" fillId="0" borderId="0" xfId="19" applyFont="1" applyFill="1" applyProtection="1">
      <protection locked="0"/>
    </xf>
    <xf numFmtId="43" fontId="63" fillId="0" borderId="0" xfId="1" applyFont="1" applyFill="1" applyProtection="1">
      <protection locked="0"/>
    </xf>
    <xf numFmtId="43" fontId="0" fillId="0" borderId="0" xfId="1" applyFont="1" applyFill="1" applyProtection="1">
      <protection locked="0"/>
    </xf>
    <xf numFmtId="0" fontId="54" fillId="0" borderId="0" xfId="73" applyFont="1" applyAlignment="1">
      <alignment horizontal="right"/>
    </xf>
    <xf numFmtId="0" fontId="2" fillId="0" borderId="0" xfId="73" applyFont="1" applyProtection="1">
      <protection locked="0"/>
    </xf>
    <xf numFmtId="44" fontId="0" fillId="0" borderId="0" xfId="19" applyFont="1" applyFill="1" applyProtection="1">
      <protection locked="0"/>
    </xf>
    <xf numFmtId="166" fontId="0" fillId="0" borderId="0" xfId="74" applyNumberFormat="1" applyFont="1" applyFill="1" applyProtection="1">
      <protection locked="0"/>
    </xf>
    <xf numFmtId="0" fontId="2" fillId="0" borderId="4" xfId="73" applyFont="1" applyBorder="1" applyAlignment="1">
      <alignment horizontal="center" wrapText="1"/>
    </xf>
    <xf numFmtId="166" fontId="63" fillId="0" borderId="0" xfId="74" applyNumberFormat="1" applyFont="1" applyFill="1" applyProtection="1">
      <protection locked="0"/>
    </xf>
    <xf numFmtId="43" fontId="3" fillId="0" borderId="0" xfId="1" applyFont="1" applyFill="1" applyProtection="1">
      <protection locked="0"/>
    </xf>
    <xf numFmtId="43" fontId="5" fillId="0" borderId="0" xfId="1" applyFont="1" applyBorder="1" applyProtection="1"/>
    <xf numFmtId="164" fontId="5" fillId="8" borderId="0" xfId="1" applyNumberFormat="1" applyFont="1" applyFill="1" applyBorder="1" applyProtection="1">
      <protection locked="0"/>
    </xf>
    <xf numFmtId="164" fontId="5" fillId="0" borderId="0" xfId="1" applyNumberFormat="1" applyFont="1" applyBorder="1" applyAlignment="1" applyProtection="1">
      <alignment horizontal="right"/>
    </xf>
    <xf numFmtId="164" fontId="5" fillId="0" borderId="0" xfId="1" applyNumberFormat="1" applyFont="1" applyBorder="1" applyProtection="1"/>
    <xf numFmtId="166" fontId="5" fillId="8" borderId="0" xfId="19" applyNumberFormat="1" applyFont="1" applyFill="1" applyProtection="1"/>
    <xf numFmtId="170" fontId="5" fillId="0" borderId="0" xfId="0" applyNumberFormat="1" applyFont="1"/>
    <xf numFmtId="170" fontId="5" fillId="0" borderId="0" xfId="0" applyNumberFormat="1" applyFont="1" applyAlignment="1">
      <alignment horizontal="centerContinuous"/>
    </xf>
    <xf numFmtId="43" fontId="5" fillId="0" borderId="0" xfId="1" applyFont="1"/>
    <xf numFmtId="43" fontId="5" fillId="0" borderId="0" xfId="1" applyFont="1" applyAlignment="1">
      <alignment horizontal="centerContinuous"/>
    </xf>
    <xf numFmtId="43" fontId="5" fillId="0" borderId="0" xfId="1" applyFont="1" applyProtection="1"/>
    <xf numFmtId="43" fontId="5" fillId="0" borderId="2" xfId="1" applyFont="1" applyBorder="1" applyProtection="1"/>
    <xf numFmtId="41" fontId="5" fillId="0" borderId="0" xfId="58" applyNumberFormat="1" applyProtection="1">
      <protection locked="0"/>
    </xf>
    <xf numFmtId="41" fontId="6" fillId="0" borderId="0" xfId="58" applyNumberFormat="1" applyFont="1" applyProtection="1">
      <protection locked="0"/>
    </xf>
    <xf numFmtId="41" fontId="15" fillId="0" borderId="0" xfId="57" applyNumberFormat="1" applyProtection="1">
      <protection locked="0"/>
    </xf>
    <xf numFmtId="0" fontId="0" fillId="0" borderId="0" xfId="0" applyAlignment="1" applyProtection="1">
      <alignment horizontal="center"/>
      <protection locked="0"/>
    </xf>
    <xf numFmtId="41" fontId="5" fillId="0" borderId="15" xfId="1" applyNumberFormat="1" applyFont="1" applyBorder="1" applyAlignment="1" applyProtection="1">
      <alignment horizontal="center"/>
    </xf>
    <xf numFmtId="41" fontId="5" fillId="0" borderId="14" xfId="1" applyNumberFormat="1" applyFont="1" applyFill="1" applyBorder="1" applyAlignment="1" applyProtection="1">
      <alignment horizontal="right"/>
    </xf>
    <xf numFmtId="0" fontId="0" fillId="12" borderId="0" xfId="0" applyFill="1"/>
    <xf numFmtId="41" fontId="5" fillId="8" borderId="0" xfId="19" applyNumberFormat="1" applyFont="1" applyFill="1" applyBorder="1" applyProtection="1">
      <protection locked="0"/>
    </xf>
    <xf numFmtId="41" fontId="5" fillId="8" borderId="1" xfId="0" applyNumberFormat="1" applyFont="1" applyFill="1" applyBorder="1" applyProtection="1">
      <protection locked="0"/>
    </xf>
    <xf numFmtId="41" fontId="5" fillId="0" borderId="0" xfId="0" applyNumberFormat="1" applyFont="1" applyAlignment="1">
      <alignment horizontal="left" indent="2"/>
    </xf>
    <xf numFmtId="41" fontId="5" fillId="0" borderId="0" xfId="0" applyNumberFormat="1" applyFont="1" applyAlignment="1" applyProtection="1">
      <alignment horizontal="left" indent="2"/>
      <protection locked="0"/>
    </xf>
    <xf numFmtId="169" fontId="8" fillId="3" borderId="0" xfId="0" applyNumberFormat="1" applyFont="1" applyFill="1" applyProtection="1">
      <protection locked="0"/>
    </xf>
    <xf numFmtId="42" fontId="19" fillId="8" borderId="0" xfId="75" applyNumberFormat="1" applyFont="1" applyFill="1" applyProtection="1">
      <protection locked="0"/>
    </xf>
    <xf numFmtId="41" fontId="19" fillId="8" borderId="0" xfId="76" applyNumberFormat="1" applyFont="1" applyFill="1" applyProtection="1">
      <protection locked="0"/>
    </xf>
    <xf numFmtId="0" fontId="15" fillId="12" borderId="0" xfId="57" applyFill="1"/>
    <xf numFmtId="0" fontId="14" fillId="12" borderId="0" xfId="57" applyFont="1" applyFill="1" applyAlignment="1">
      <alignment horizontal="center"/>
    </xf>
    <xf numFmtId="0" fontId="6" fillId="12" borderId="4" xfId="57" applyFont="1" applyFill="1" applyBorder="1" applyAlignment="1">
      <alignment horizontal="center"/>
    </xf>
    <xf numFmtId="41" fontId="15" fillId="12" borderId="0" xfId="57" applyNumberFormat="1" applyFill="1"/>
    <xf numFmtId="41" fontId="15" fillId="12" borderId="2" xfId="57" applyNumberFormat="1" applyFill="1" applyBorder="1"/>
    <xf numFmtId="0" fontId="56" fillId="12" borderId="0" xfId="0" applyFont="1" applyFill="1" applyAlignment="1">
      <alignment horizontal="center"/>
    </xf>
    <xf numFmtId="0" fontId="11" fillId="0" borderId="0" xfId="0" applyFont="1" applyAlignment="1">
      <alignment horizontal="left" indent="1"/>
    </xf>
    <xf numFmtId="0" fontId="25" fillId="12" borderId="0" xfId="0" applyFont="1" applyFill="1"/>
    <xf numFmtId="0" fontId="37" fillId="0" borderId="0" xfId="0" applyFont="1" applyAlignment="1">
      <alignment horizontal="center"/>
    </xf>
    <xf numFmtId="43" fontId="8" fillId="8" borderId="0" xfId="1" applyFont="1" applyFill="1" applyBorder="1" applyProtection="1">
      <protection locked="0"/>
    </xf>
    <xf numFmtId="164" fontId="8" fillId="8" borderId="0" xfId="1" applyNumberFormat="1" applyFont="1" applyFill="1" applyBorder="1" applyProtection="1">
      <protection locked="0"/>
    </xf>
    <xf numFmtId="164" fontId="8" fillId="8" borderId="1" xfId="1" applyNumberFormat="1" applyFont="1" applyFill="1" applyBorder="1" applyProtection="1">
      <protection locked="0"/>
    </xf>
    <xf numFmtId="41" fontId="8" fillId="8" borderId="0" xfId="0" applyNumberFormat="1" applyFont="1" applyFill="1" applyProtection="1">
      <protection locked="0"/>
    </xf>
    <xf numFmtId="169" fontId="8" fillId="8" borderId="0" xfId="1" applyNumberFormat="1" applyFont="1" applyFill="1" applyBorder="1" applyProtection="1">
      <protection locked="0"/>
    </xf>
    <xf numFmtId="169" fontId="8" fillId="8" borderId="0" xfId="0" applyNumberFormat="1" applyFont="1" applyFill="1" applyProtection="1">
      <protection locked="0"/>
    </xf>
    <xf numFmtId="164" fontId="8" fillId="0" borderId="2" xfId="19" applyNumberFormat="1" applyFont="1" applyBorder="1" applyProtection="1"/>
    <xf numFmtId="166" fontId="8" fillId="0" borderId="2" xfId="19" applyNumberFormat="1" applyFont="1" applyBorder="1" applyProtection="1"/>
    <xf numFmtId="0" fontId="8" fillId="0" borderId="4" xfId="0" applyFont="1" applyBorder="1"/>
    <xf numFmtId="41" fontId="8" fillId="0" borderId="4" xfId="0" applyNumberFormat="1" applyFont="1" applyBorder="1"/>
    <xf numFmtId="164" fontId="8" fillId="0" borderId="0" xfId="1" applyNumberFormat="1" applyFont="1" applyFill="1" applyBorder="1" applyProtection="1"/>
    <xf numFmtId="164" fontId="8" fillId="0" borderId="0" xfId="1" applyNumberFormat="1" applyFont="1" applyBorder="1" applyProtection="1"/>
    <xf numFmtId="43" fontId="8" fillId="0" borderId="0" xfId="1" applyFont="1" applyBorder="1" applyProtection="1"/>
    <xf numFmtId="42" fontId="7" fillId="0" borderId="1" xfId="0" applyNumberFormat="1" applyFont="1" applyBorder="1" applyAlignment="1">
      <alignment horizontal="center"/>
    </xf>
    <xf numFmtId="42" fontId="7" fillId="0" borderId="0" xfId="0" applyNumberFormat="1" applyFont="1" applyAlignment="1">
      <alignment horizontal="center"/>
    </xf>
    <xf numFmtId="0" fontId="8" fillId="0" borderId="0" xfId="0" applyFont="1" applyAlignment="1">
      <alignment horizontal="center"/>
    </xf>
    <xf numFmtId="43" fontId="8" fillId="0" borderId="0" xfId="1" applyFont="1" applyFill="1" applyBorder="1" applyProtection="1"/>
    <xf numFmtId="42" fontId="8" fillId="0" borderId="0" xfId="0" applyNumberFormat="1" applyFont="1" applyAlignment="1">
      <alignment horizontal="center"/>
    </xf>
    <xf numFmtId="169" fontId="8" fillId="0" borderId="0" xfId="1" applyNumberFormat="1" applyFont="1" applyFill="1" applyBorder="1" applyProtection="1"/>
    <xf numFmtId="169" fontId="8" fillId="0" borderId="0" xfId="0" applyNumberFormat="1" applyFont="1"/>
    <xf numFmtId="43" fontId="8" fillId="0" borderId="0" xfId="0" applyNumberFormat="1" applyFont="1"/>
    <xf numFmtId="0" fontId="67" fillId="0" borderId="0" xfId="0" applyFont="1" applyAlignment="1">
      <alignment horizontal="center"/>
    </xf>
    <xf numFmtId="0" fontId="7" fillId="0" borderId="1" xfId="0" applyFont="1" applyBorder="1" applyAlignment="1">
      <alignment horizontal="center"/>
    </xf>
    <xf numFmtId="43" fontId="8" fillId="0" borderId="1" xfId="1" applyFont="1" applyFill="1" applyBorder="1" applyProtection="1"/>
    <xf numFmtId="43" fontId="8" fillId="0" borderId="68" xfId="1" applyFont="1" applyBorder="1" applyProtection="1"/>
    <xf numFmtId="0" fontId="8" fillId="0" borderId="0" xfId="0" applyFont="1" applyAlignment="1">
      <alignment horizontal="left"/>
    </xf>
    <xf numFmtId="42" fontId="7" fillId="0" borderId="0" xfId="0" applyNumberFormat="1" applyFont="1"/>
    <xf numFmtId="41" fontId="5" fillId="0" borderId="3" xfId="1" applyNumberFormat="1" applyFont="1" applyFill="1" applyBorder="1" applyAlignment="1" applyProtection="1">
      <alignment horizontal="right"/>
    </xf>
    <xf numFmtId="41" fontId="19" fillId="0" borderId="0" xfId="1" applyNumberFormat="1" applyFont="1" applyFill="1" applyBorder="1"/>
    <xf numFmtId="41" fontId="8" fillId="0" borderId="0" xfId="1" applyNumberFormat="1" applyFont="1" applyFill="1"/>
    <xf numFmtId="0" fontId="56" fillId="0" borderId="0" xfId="0" applyFont="1"/>
    <xf numFmtId="0" fontId="4" fillId="0" borderId="0" xfId="0" applyFont="1" applyAlignment="1">
      <alignment wrapText="1"/>
    </xf>
    <xf numFmtId="0" fontId="60" fillId="0" borderId="0" xfId="0" applyFont="1"/>
    <xf numFmtId="37" fontId="60" fillId="0" borderId="0" xfId="0" applyNumberFormat="1" applyFont="1"/>
    <xf numFmtId="41" fontId="60" fillId="0" borderId="0" xfId="0" applyNumberFormat="1" applyFont="1"/>
    <xf numFmtId="37" fontId="55" fillId="0" borderId="0" xfId="0" applyNumberFormat="1" applyFont="1"/>
    <xf numFmtId="42" fontId="19" fillId="3" borderId="0" xfId="1" applyNumberFormat="1" applyFont="1" applyFill="1" applyProtection="1">
      <protection locked="0"/>
    </xf>
    <xf numFmtId="42" fontId="19" fillId="8" borderId="0" xfId="1" applyNumberFormat="1" applyFont="1" applyFill="1" applyProtection="1">
      <protection locked="0"/>
    </xf>
    <xf numFmtId="42" fontId="19" fillId="0" borderId="0" xfId="1" applyNumberFormat="1" applyFont="1" applyProtection="1">
      <protection locked="0"/>
    </xf>
    <xf numFmtId="41" fontId="19" fillId="3" borderId="0" xfId="1" applyNumberFormat="1" applyFont="1" applyFill="1" applyProtection="1">
      <protection locked="0"/>
    </xf>
    <xf numFmtId="41" fontId="19" fillId="0" borderId="0" xfId="1" applyNumberFormat="1" applyFont="1" applyProtection="1">
      <protection locked="0"/>
    </xf>
    <xf numFmtId="0" fontId="19" fillId="0" borderId="0" xfId="77" applyFont="1" applyProtection="1">
      <protection locked="0"/>
    </xf>
    <xf numFmtId="0" fontId="19" fillId="0" borderId="0" xfId="77" applyFont="1" applyAlignment="1" applyProtection="1">
      <alignment horizontal="right"/>
      <protection locked="0"/>
    </xf>
    <xf numFmtId="0" fontId="19" fillId="0" borderId="0" xfId="0" applyFont="1" applyAlignment="1" applyProtection="1">
      <alignment horizontal="right"/>
      <protection locked="0"/>
    </xf>
    <xf numFmtId="42" fontId="19" fillId="0" borderId="0" xfId="1" applyNumberFormat="1" applyFont="1" applyAlignment="1" applyProtection="1">
      <alignment horizontal="center"/>
      <protection locked="0"/>
    </xf>
    <xf numFmtId="0" fontId="55" fillId="13" borderId="0" xfId="0" applyFont="1" applyFill="1"/>
    <xf numFmtId="0" fontId="68" fillId="0" borderId="0" xfId="0" applyFont="1"/>
    <xf numFmtId="37" fontId="56" fillId="0" borderId="0" xfId="0" applyNumberFormat="1" applyFont="1"/>
    <xf numFmtId="164" fontId="5" fillId="0" borderId="0" xfId="1" applyNumberFormat="1" applyFont="1" applyFill="1"/>
    <xf numFmtId="0" fontId="19" fillId="0" borderId="0" xfId="0" applyFont="1" applyAlignment="1">
      <alignment wrapText="1"/>
    </xf>
    <xf numFmtId="43" fontId="0" fillId="0" borderId="0" xfId="0" applyNumberFormat="1"/>
    <xf numFmtId="43" fontId="0" fillId="0" borderId="0" xfId="1" applyFont="1" applyFill="1"/>
    <xf numFmtId="42" fontId="4" fillId="0" borderId="0" xfId="0" applyNumberFormat="1" applyFont="1"/>
    <xf numFmtId="41" fontId="6" fillId="0" borderId="0" xfId="0" applyNumberFormat="1" applyFont="1" applyAlignment="1" applyProtection="1">
      <alignment horizontal="center"/>
      <protection locked="0"/>
    </xf>
    <xf numFmtId="42" fontId="5" fillId="0" borderId="2" xfId="0" applyNumberFormat="1" applyFont="1" applyBorder="1"/>
    <xf numFmtId="0" fontId="4" fillId="0" borderId="0" xfId="0" applyFont="1" applyAlignment="1">
      <alignment horizontal="center" wrapText="1"/>
    </xf>
    <xf numFmtId="39" fontId="5" fillId="0" borderId="0" xfId="0" applyNumberFormat="1" applyFont="1"/>
    <xf numFmtId="164" fontId="8" fillId="3" borderId="0" xfId="1" applyNumberFormat="1" applyFont="1" applyFill="1" applyProtection="1">
      <protection locked="0"/>
    </xf>
    <xf numFmtId="171" fontId="8" fillId="8" borderId="1" xfId="1" applyNumberFormat="1" applyFont="1" applyFill="1" applyBorder="1" applyProtection="1">
      <protection locked="0"/>
    </xf>
    <xf numFmtId="172" fontId="19" fillId="8" borderId="0" xfId="1" applyNumberFormat="1" applyFont="1" applyFill="1" applyProtection="1">
      <protection locked="0"/>
    </xf>
    <xf numFmtId="172" fontId="19" fillId="0" borderId="0" xfId="1" applyNumberFormat="1" applyFont="1" applyProtection="1">
      <protection locked="0"/>
    </xf>
    <xf numFmtId="0" fontId="8" fillId="0" borderId="0" xfId="0" applyFont="1" applyAlignment="1">
      <alignment horizontal="center" wrapText="1"/>
    </xf>
    <xf numFmtId="0" fontId="8" fillId="0" borderId="38" xfId="0" applyFont="1" applyBorder="1"/>
    <xf numFmtId="0" fontId="8" fillId="0" borderId="39" xfId="0" applyFont="1" applyBorder="1"/>
    <xf numFmtId="0" fontId="8" fillId="0" borderId="40" xfId="0" applyFont="1" applyBorder="1"/>
    <xf numFmtId="0" fontId="8" fillId="0" borderId="31" xfId="0" applyFont="1" applyBorder="1"/>
    <xf numFmtId="0" fontId="8" fillId="0" borderId="32" xfId="0" applyFont="1" applyBorder="1"/>
    <xf numFmtId="0" fontId="67" fillId="0" borderId="0" xfId="0" applyFont="1"/>
    <xf numFmtId="166" fontId="8" fillId="0" borderId="0" xfId="19" applyNumberFormat="1" applyFont="1" applyBorder="1"/>
    <xf numFmtId="0" fontId="8" fillId="0" borderId="33" xfId="0" applyFont="1" applyBorder="1"/>
    <xf numFmtId="0" fontId="8" fillId="0" borderId="34" xfId="0" applyFont="1" applyBorder="1"/>
    <xf numFmtId="44" fontId="8" fillId="0" borderId="0" xfId="19" applyFont="1" applyBorder="1"/>
    <xf numFmtId="0" fontId="1" fillId="0" borderId="4" xfId="73" applyFont="1" applyBorder="1" applyAlignment="1">
      <alignment horizontal="center" wrapText="1"/>
    </xf>
    <xf numFmtId="42" fontId="19" fillId="0" borderId="13" xfId="19" applyNumberFormat="1" applyFont="1" applyFill="1" applyBorder="1" applyAlignment="1" applyProtection="1">
      <alignment horizontal="right"/>
    </xf>
    <xf numFmtId="0" fontId="19" fillId="8" borderId="0" xfId="0" applyFont="1" applyFill="1" applyProtection="1">
      <protection locked="0"/>
    </xf>
    <xf numFmtId="41" fontId="6" fillId="8" borderId="0" xfId="0" applyNumberFormat="1" applyFont="1" applyFill="1" applyAlignment="1" applyProtection="1">
      <alignment horizontal="center"/>
      <protection locked="0"/>
    </xf>
    <xf numFmtId="43" fontId="5" fillId="8" borderId="0" xfId="1" applyFont="1" applyFill="1" applyBorder="1" applyProtection="1"/>
    <xf numFmtId="0" fontId="11" fillId="0" borderId="0" xfId="0" applyFont="1" applyAlignment="1">
      <alignment horizontal="center" vertical="center"/>
    </xf>
    <xf numFmtId="41" fontId="5" fillId="0" borderId="0" xfId="0" applyNumberFormat="1" applyFont="1" applyAlignment="1">
      <alignment horizontal="center"/>
    </xf>
    <xf numFmtId="41" fontId="17" fillId="0" borderId="0" xfId="0" applyNumberFormat="1" applyFont="1" applyAlignment="1">
      <alignment horizontal="center"/>
    </xf>
    <xf numFmtId="165" fontId="19" fillId="0" borderId="0" xfId="0" applyNumberFormat="1" applyFont="1" applyAlignment="1">
      <alignment wrapText="1"/>
    </xf>
    <xf numFmtId="0" fontId="5" fillId="0" borderId="0" xfId="0" applyFont="1" applyAlignment="1">
      <alignment wrapText="1"/>
    </xf>
    <xf numFmtId="41" fontId="5" fillId="0" borderId="4" xfId="0" applyNumberFormat="1" applyFont="1" applyBorder="1" applyAlignment="1">
      <alignment horizontal="center" wrapText="1"/>
    </xf>
    <xf numFmtId="0" fontId="32" fillId="0" borderId="0" xfId="0" applyFont="1" applyAlignment="1">
      <alignment horizontal="center" wrapText="1"/>
    </xf>
    <xf numFmtId="0" fontId="4" fillId="0" borderId="0" xfId="0" applyFont="1" applyAlignment="1">
      <alignment horizontal="center" wrapText="1"/>
    </xf>
    <xf numFmtId="0" fontId="8" fillId="0" borderId="6" xfId="0" applyFont="1" applyBorder="1" applyAlignment="1">
      <alignment vertical="center"/>
    </xf>
    <xf numFmtId="0" fontId="8" fillId="0" borderId="66" xfId="0" applyFont="1" applyBorder="1" applyAlignment="1">
      <alignment vertical="center"/>
    </xf>
    <xf numFmtId="0" fontId="8" fillId="0" borderId="9" xfId="0" applyFont="1" applyBorder="1" applyAlignment="1">
      <alignment vertical="center"/>
    </xf>
    <xf numFmtId="0" fontId="8" fillId="0" borderId="7" xfId="0" applyFont="1" applyBorder="1" applyAlignment="1">
      <alignment vertical="center"/>
    </xf>
    <xf numFmtId="0" fontId="8" fillId="0" borderId="67" xfId="0" applyFont="1" applyBorder="1" applyAlignment="1">
      <alignment vertical="center"/>
    </xf>
    <xf numFmtId="0" fontId="8" fillId="0" borderId="5" xfId="0" applyFont="1" applyBorder="1" applyAlignment="1">
      <alignment vertical="center"/>
    </xf>
    <xf numFmtId="0" fontId="67" fillId="0" borderId="0" xfId="0" applyFont="1" applyAlignment="1">
      <alignment horizontal="center"/>
    </xf>
    <xf numFmtId="0" fontId="67" fillId="0" borderId="63" xfId="0" applyFont="1" applyBorder="1" applyAlignment="1">
      <alignment horizontal="center"/>
    </xf>
    <xf numFmtId="0" fontId="67" fillId="0" borderId="64" xfId="0" applyFont="1" applyBorder="1" applyAlignment="1">
      <alignment horizontal="center"/>
    </xf>
    <xf numFmtId="0" fontId="67" fillId="0" borderId="65" xfId="0" applyFont="1" applyBorder="1" applyAlignment="1">
      <alignment horizontal="center"/>
    </xf>
    <xf numFmtId="0" fontId="69" fillId="0" borderId="63" xfId="0" applyFont="1" applyBorder="1" applyAlignment="1">
      <alignment horizontal="center"/>
    </xf>
    <xf numFmtId="0" fontId="69" fillId="0" borderId="64" xfId="0" applyFont="1" applyBorder="1" applyAlignment="1">
      <alignment horizontal="center"/>
    </xf>
    <xf numFmtId="0" fontId="69" fillId="0" borderId="65" xfId="0" applyFont="1" applyBorder="1" applyAlignment="1">
      <alignment horizontal="center"/>
    </xf>
    <xf numFmtId="0" fontId="19" fillId="0" borderId="1" xfId="0" applyFont="1" applyBorder="1" applyAlignment="1">
      <alignment horizontal="center"/>
    </xf>
    <xf numFmtId="0" fontId="4" fillId="0" borderId="0" xfId="0" applyFont="1" applyAlignment="1">
      <alignment horizontal="center" vertical="top" wrapText="1"/>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6" fillId="0" borderId="0" xfId="0" applyFont="1" applyAlignment="1">
      <alignment horizontal="center"/>
    </xf>
    <xf numFmtId="0" fontId="62" fillId="0" borderId="0" xfId="73" applyFont="1" applyAlignment="1" applyProtection="1">
      <alignment horizontal="center"/>
      <protection locked="0"/>
    </xf>
    <xf numFmtId="0" fontId="62" fillId="0" borderId="0" xfId="73" applyFont="1" applyAlignment="1">
      <alignment horizontal="center"/>
    </xf>
    <xf numFmtId="168" fontId="25" fillId="0" borderId="38" xfId="0" applyNumberFormat="1" applyFont="1" applyBorder="1" applyAlignment="1">
      <alignment horizontal="center"/>
    </xf>
    <xf numFmtId="168" fontId="25" fillId="0" borderId="39" xfId="0" applyNumberFormat="1" applyFont="1" applyBorder="1" applyAlignment="1">
      <alignment horizontal="center"/>
    </xf>
    <xf numFmtId="168" fontId="25" fillId="0" borderId="40" xfId="0" applyNumberFormat="1" applyFont="1" applyBorder="1" applyAlignment="1">
      <alignment horizontal="center"/>
    </xf>
    <xf numFmtId="0" fontId="31" fillId="0" borderId="0" xfId="59" applyFont="1" applyAlignment="1">
      <alignment horizontal="left" wrapText="1"/>
    </xf>
    <xf numFmtId="0" fontId="0" fillId="0" borderId="0" xfId="0" applyAlignment="1">
      <alignment wrapText="1"/>
    </xf>
    <xf numFmtId="168" fontId="38" fillId="5" borderId="0" xfId="0" applyNumberFormat="1" applyFont="1" applyFill="1" applyAlignment="1">
      <alignment horizontal="center"/>
    </xf>
    <xf numFmtId="0" fontId="24" fillId="0" borderId="0" xfId="0" applyFont="1" applyAlignment="1">
      <alignment horizontal="center"/>
    </xf>
    <xf numFmtId="168" fontId="24" fillId="0" borderId="0" xfId="0" applyNumberFormat="1" applyFont="1" applyAlignment="1">
      <alignment horizontal="center"/>
    </xf>
    <xf numFmtId="168" fontId="26" fillId="0" borderId="0" xfId="0" applyNumberFormat="1" applyFont="1" applyAlignment="1">
      <alignment horizontal="center"/>
    </xf>
    <xf numFmtId="0" fontId="26" fillId="0" borderId="0" xfId="0" applyFont="1" applyAlignment="1">
      <alignment horizontal="center"/>
    </xf>
    <xf numFmtId="0" fontId="45" fillId="0" borderId="0" xfId="0" applyFont="1" applyAlignment="1">
      <alignment vertical="top" wrapText="1"/>
    </xf>
    <xf numFmtId="0" fontId="25" fillId="0" borderId="0" xfId="0" applyFont="1" applyAlignment="1">
      <alignment wrapText="1"/>
    </xf>
    <xf numFmtId="0" fontId="25" fillId="0" borderId="0" xfId="0" applyFont="1" applyAlignment="1">
      <alignment vertical="top" wrapText="1"/>
    </xf>
    <xf numFmtId="0" fontId="59" fillId="0" borderId="0" xfId="0" applyFont="1" applyAlignment="1">
      <alignment horizontal="center" wrapText="1"/>
    </xf>
    <xf numFmtId="0" fontId="4" fillId="0" borderId="0" xfId="0" applyFont="1" applyAlignment="1">
      <alignment horizontal="left" vertical="center" wrapText="1"/>
    </xf>
    <xf numFmtId="0" fontId="32" fillId="0" borderId="0" xfId="0" applyFont="1" applyAlignment="1">
      <alignment horizontal="left" vertical="center" wrapText="1"/>
    </xf>
    <xf numFmtId="0" fontId="35" fillId="0" borderId="0" xfId="59" applyFont="1" applyAlignment="1">
      <alignment horizontal="center"/>
    </xf>
    <xf numFmtId="0" fontId="0" fillId="0" borderId="0" xfId="0" quotePrefix="1" applyAlignment="1">
      <alignment horizontal="left" wrapText="1"/>
    </xf>
    <xf numFmtId="0" fontId="53" fillId="8" borderId="0" xfId="53" applyFill="1" applyAlignment="1" applyProtection="1">
      <alignment horizontal="center"/>
      <protection locked="0"/>
    </xf>
  </cellXfs>
  <cellStyles count="78">
    <cellStyle name="Comma" xfId="1" builtinId="3"/>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2 3 3" xfId="76" xr:uid="{E1CB4637-0E46-4368-8078-71E8BD5020AC}"/>
    <cellStyle name="Comma 2 4" xfId="6" xr:uid="{00000000-0005-0000-0000-000005000000}"/>
    <cellStyle name="Comma 3" xfId="7" xr:uid="{00000000-0005-0000-0000-000006000000}"/>
    <cellStyle name="Comma 3 2" xfId="8" xr:uid="{00000000-0005-0000-0000-000007000000}"/>
    <cellStyle name="Comma 3 3" xfId="9" xr:uid="{00000000-0005-0000-0000-000008000000}"/>
    <cellStyle name="Comma 3 3 2" xfId="10" xr:uid="{00000000-0005-0000-0000-000009000000}"/>
    <cellStyle name="Comma 3 4" xfId="11" xr:uid="{00000000-0005-0000-0000-00000A000000}"/>
    <cellStyle name="Comma 3 5" xfId="12" xr:uid="{00000000-0005-0000-0000-00000B000000}"/>
    <cellStyle name="Comma 4" xfId="13" xr:uid="{00000000-0005-0000-0000-00000C000000}"/>
    <cellStyle name="Comma 4 2" xfId="14" xr:uid="{00000000-0005-0000-0000-00000D000000}"/>
    <cellStyle name="Comma 5" xfId="15" xr:uid="{00000000-0005-0000-0000-00000E000000}"/>
    <cellStyle name="Comma 5 2" xfId="16" xr:uid="{00000000-0005-0000-0000-00000F000000}"/>
    <cellStyle name="Comma 6" xfId="17" xr:uid="{00000000-0005-0000-0000-000010000000}"/>
    <cellStyle name="Comma 7" xfId="18" xr:uid="{00000000-0005-0000-0000-000011000000}"/>
    <cellStyle name="Currency" xfId="19" builtinId="4"/>
    <cellStyle name="Currency 2" xfId="20" xr:uid="{00000000-0005-0000-0000-000013000000}"/>
    <cellStyle name="Currency 2 2" xfId="21" xr:uid="{00000000-0005-0000-0000-000014000000}"/>
    <cellStyle name="Currency 2 2 2" xfId="22" xr:uid="{00000000-0005-0000-0000-000015000000}"/>
    <cellStyle name="Currency 2 3" xfId="23" xr:uid="{00000000-0005-0000-0000-000016000000}"/>
    <cellStyle name="Currency 2 3 2" xfId="24" xr:uid="{00000000-0005-0000-0000-000017000000}"/>
    <cellStyle name="Currency 2 3 3" xfId="75" xr:uid="{93414CEE-1ECB-4968-A2C9-0612F77DEFDC}"/>
    <cellStyle name="Currency 2 4" xfId="25" xr:uid="{00000000-0005-0000-0000-000018000000}"/>
    <cellStyle name="Currency 2 5" xfId="26" xr:uid="{00000000-0005-0000-0000-000019000000}"/>
    <cellStyle name="Currency 3" xfId="27" xr:uid="{00000000-0005-0000-0000-00001A000000}"/>
    <cellStyle name="Currency 4" xfId="28" xr:uid="{00000000-0005-0000-0000-00001B000000}"/>
    <cellStyle name="Currency 4 2" xfId="29" xr:uid="{00000000-0005-0000-0000-00001C000000}"/>
    <cellStyle name="Currency 4 3" xfId="30" xr:uid="{00000000-0005-0000-0000-00001D000000}"/>
    <cellStyle name="Currency 4 3 2" xfId="31" xr:uid="{00000000-0005-0000-0000-00001E000000}"/>
    <cellStyle name="Currency 5" xfId="32" xr:uid="{00000000-0005-0000-0000-00001F000000}"/>
    <cellStyle name="Currency 5 2" xfId="33" xr:uid="{00000000-0005-0000-0000-000020000000}"/>
    <cellStyle name="Currency 6" xfId="34" xr:uid="{00000000-0005-0000-0000-000021000000}"/>
    <cellStyle name="Currency 6 2" xfId="35" xr:uid="{00000000-0005-0000-0000-000022000000}"/>
    <cellStyle name="Currency 7" xfId="36" xr:uid="{00000000-0005-0000-0000-000023000000}"/>
    <cellStyle name="Currency 8" xfId="74" xr:uid="{53DCA11D-463F-4D27-8911-5B830C3B4DAD}"/>
    <cellStyle name="Normal" xfId="0" builtinId="0"/>
    <cellStyle name="Normal 10" xfId="73" xr:uid="{99BF16C6-B877-442D-8DFD-E5C4914048D6}"/>
    <cellStyle name="Normal 2" xfId="37" xr:uid="{00000000-0005-0000-0000-000025000000}"/>
    <cellStyle name="Normal 2 2" xfId="38" xr:uid="{00000000-0005-0000-0000-000026000000}"/>
    <cellStyle name="Normal 2 2 2" xfId="39" xr:uid="{00000000-0005-0000-0000-000027000000}"/>
    <cellStyle name="Normal 2 2 3" xfId="77" xr:uid="{E57837F7-174B-46A9-9788-A331A7DC1C58}"/>
    <cellStyle name="Normal 2 3" xfId="40" xr:uid="{00000000-0005-0000-0000-000028000000}"/>
    <cellStyle name="Normal 2 3 2" xfId="41" xr:uid="{00000000-0005-0000-0000-000029000000}"/>
    <cellStyle name="Normal 2 4" xfId="42" xr:uid="{00000000-0005-0000-0000-00002A000000}"/>
    <cellStyle name="Normal 2 5" xfId="43" xr:uid="{00000000-0005-0000-0000-00002B000000}"/>
    <cellStyle name="Normal 3" xfId="44" xr:uid="{00000000-0005-0000-0000-00002C000000}"/>
    <cellStyle name="Normal 4" xfId="45" xr:uid="{00000000-0005-0000-0000-00002D000000}"/>
    <cellStyle name="Normal 4 2" xfId="46" xr:uid="{00000000-0005-0000-0000-00002E000000}"/>
    <cellStyle name="Normal 4 3" xfId="47" xr:uid="{00000000-0005-0000-0000-00002F000000}"/>
    <cellStyle name="Normal 4 4" xfId="48" xr:uid="{00000000-0005-0000-0000-000030000000}"/>
    <cellStyle name="Normal 4 4 2" xfId="49" xr:uid="{00000000-0005-0000-0000-000031000000}"/>
    <cellStyle name="Normal 5" xfId="50" xr:uid="{00000000-0005-0000-0000-000032000000}"/>
    <cellStyle name="Normal 5 2" xfId="51" xr:uid="{00000000-0005-0000-0000-000033000000}"/>
    <cellStyle name="Normal 5 4" xfId="52" xr:uid="{00000000-0005-0000-0000-000034000000}"/>
    <cellStyle name="Normal 6" xfId="53" xr:uid="{00000000-0005-0000-0000-000035000000}"/>
    <cellStyle name="Normal 7" xfId="54" xr:uid="{00000000-0005-0000-0000-000036000000}"/>
    <cellStyle name="Normal 8" xfId="55" xr:uid="{00000000-0005-0000-0000-000037000000}"/>
    <cellStyle name="Normal 9" xfId="56" xr:uid="{00000000-0005-0000-0000-000038000000}"/>
    <cellStyle name="Normal_GASB revenue allocation" xfId="57" xr:uid="{00000000-0005-0000-0000-000039000000}"/>
    <cellStyle name="Normal_GASB revenue allocation 2" xfId="58" xr:uid="{00000000-0005-0000-0000-00003A000000}"/>
    <cellStyle name="Normal_Sheet1" xfId="59" xr:uid="{00000000-0005-0000-0000-00003B000000}"/>
    <cellStyle name="Normal_Sheet1 2" xfId="60" xr:uid="{00000000-0005-0000-0000-00003C000000}"/>
    <cellStyle name="Percent" xfId="61" builtinId="5"/>
    <cellStyle name="Percent 2" xfId="62" xr:uid="{00000000-0005-0000-0000-00003E000000}"/>
    <cellStyle name="Percent 2 2" xfId="63" xr:uid="{00000000-0005-0000-0000-00003F000000}"/>
    <cellStyle name="Percent 2 3" xfId="64" xr:uid="{00000000-0005-0000-0000-000040000000}"/>
    <cellStyle name="Percent 2 3 2" xfId="65" xr:uid="{00000000-0005-0000-0000-000041000000}"/>
    <cellStyle name="Percent 2 4" xfId="66" xr:uid="{00000000-0005-0000-0000-000042000000}"/>
    <cellStyle name="Percent 3" xfId="67" xr:uid="{00000000-0005-0000-0000-000043000000}"/>
    <cellStyle name="Percent 3 2" xfId="68" xr:uid="{00000000-0005-0000-0000-000044000000}"/>
    <cellStyle name="Percent 4" xfId="69" xr:uid="{00000000-0005-0000-0000-000045000000}"/>
    <cellStyle name="Percent 4 2" xfId="70" xr:uid="{00000000-0005-0000-0000-000046000000}"/>
    <cellStyle name="Percent 5" xfId="71" xr:uid="{00000000-0005-0000-0000-000047000000}"/>
    <cellStyle name="Percent 6" xfId="72" xr:uid="{00000000-0005-0000-0000-00004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Expenditures by Function </a:t>
            </a:r>
          </a:p>
        </c:rich>
      </c:tx>
      <c:layout>
        <c:manualLayout>
          <c:xMode val="edge"/>
          <c:yMode val="edge"/>
          <c:x val="0.32218328342759972"/>
          <c:y val="3.859649122807017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237107685482975"/>
          <c:y val="0.43158042619389458"/>
          <c:w val="0.50586891427303982"/>
          <c:h val="0.39766192383846755"/>
        </c:manualLayout>
      </c:layout>
      <c:pie3DChart>
        <c:varyColors val="1"/>
        <c:ser>
          <c:idx val="0"/>
          <c:order val="0"/>
          <c:spPr>
            <a:solidFill>
              <a:srgbClr val="9999FF"/>
            </a:solidFill>
            <a:ln w="12700">
              <a:solidFill>
                <a:srgbClr val="000000"/>
              </a:solidFill>
              <a:prstDash val="solid"/>
            </a:ln>
          </c:spPr>
          <c:explosion val="23"/>
          <c:dPt>
            <c:idx val="0"/>
            <c:bubble3D val="0"/>
            <c:spPr>
              <a:solidFill>
                <a:srgbClr val="993366"/>
              </a:solidFill>
              <a:ln w="12700">
                <a:solidFill>
                  <a:srgbClr val="000000"/>
                </a:solidFill>
                <a:prstDash val="solid"/>
              </a:ln>
            </c:spPr>
            <c:extLst>
              <c:ext xmlns:c16="http://schemas.microsoft.com/office/drawing/2014/chart" uri="{C3380CC4-5D6E-409C-BE32-E72D297353CC}">
                <c16:uniqueId val="{00000001-638D-49B5-A029-01102CE7DE6F}"/>
              </c:ext>
            </c:extLst>
          </c:dPt>
          <c:dPt>
            <c:idx val="1"/>
            <c:bubble3D val="0"/>
            <c:spPr>
              <a:solidFill>
                <a:srgbClr val="33CCCC"/>
              </a:solidFill>
              <a:ln w="12700">
                <a:solidFill>
                  <a:srgbClr val="000000"/>
                </a:solidFill>
                <a:prstDash val="solid"/>
              </a:ln>
            </c:spPr>
            <c:extLst>
              <c:ext xmlns:c16="http://schemas.microsoft.com/office/drawing/2014/chart" uri="{C3380CC4-5D6E-409C-BE32-E72D297353CC}">
                <c16:uniqueId val="{00000003-638D-49B5-A029-01102CE7DE6F}"/>
              </c:ext>
            </c:extLst>
          </c:dPt>
          <c:dPt>
            <c:idx val="2"/>
            <c:bubble3D val="0"/>
            <c:spPr>
              <a:solidFill>
                <a:srgbClr val="3366FF"/>
              </a:solidFill>
              <a:ln w="12700">
                <a:solidFill>
                  <a:srgbClr val="000000"/>
                </a:solidFill>
                <a:prstDash val="solid"/>
              </a:ln>
            </c:spPr>
            <c:extLst>
              <c:ext xmlns:c16="http://schemas.microsoft.com/office/drawing/2014/chart" uri="{C3380CC4-5D6E-409C-BE32-E72D297353CC}">
                <c16:uniqueId val="{00000005-638D-49B5-A029-01102CE7DE6F}"/>
              </c:ext>
            </c:extLst>
          </c:dPt>
          <c:dPt>
            <c:idx val="3"/>
            <c:bubble3D val="0"/>
            <c:spPr>
              <a:solidFill>
                <a:srgbClr val="FFFF00"/>
              </a:solidFill>
              <a:ln w="12700">
                <a:solidFill>
                  <a:srgbClr val="000000"/>
                </a:solidFill>
                <a:prstDash val="solid"/>
              </a:ln>
            </c:spPr>
            <c:extLst>
              <c:ext xmlns:c16="http://schemas.microsoft.com/office/drawing/2014/chart" uri="{C3380CC4-5D6E-409C-BE32-E72D297353CC}">
                <c16:uniqueId val="{00000007-638D-49B5-A029-01102CE7DE6F}"/>
              </c:ext>
            </c:extLst>
          </c:dPt>
          <c:dPt>
            <c:idx val="4"/>
            <c:bubble3D val="0"/>
            <c:spPr>
              <a:solidFill>
                <a:srgbClr val="00FF00"/>
              </a:solidFill>
              <a:ln w="12700">
                <a:solidFill>
                  <a:srgbClr val="000000"/>
                </a:solidFill>
                <a:prstDash val="solid"/>
              </a:ln>
            </c:spPr>
            <c:extLst>
              <c:ext xmlns:c16="http://schemas.microsoft.com/office/drawing/2014/chart" uri="{C3380CC4-5D6E-409C-BE32-E72D297353CC}">
                <c16:uniqueId val="{00000009-638D-49B5-A029-01102CE7DE6F}"/>
              </c:ext>
            </c:extLst>
          </c:dPt>
          <c:dLbls>
            <c:dLbl>
              <c:idx val="0"/>
              <c:layout>
                <c:manualLayout>
                  <c:x val="8.7079506391519165E-2"/>
                  <c:y val="-5.6786519066618163E-2"/>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38D-49B5-A029-01102CE7DE6F}"/>
                </c:ext>
              </c:extLst>
            </c:dLbl>
            <c:dLbl>
              <c:idx val="1"/>
              <c:layout>
                <c:manualLayout>
                  <c:x val="-9.008902135669479E-2"/>
                  <c:y val="5.9496184704356747E-2"/>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38D-49B5-A029-01102CE7DE6F}"/>
                </c:ext>
              </c:extLst>
            </c:dLbl>
            <c:dLbl>
              <c:idx val="2"/>
              <c:layout>
                <c:manualLayout>
                  <c:x val="-5.1729644494627913E-2"/>
                  <c:y val="-0.13869615203885885"/>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38D-49B5-A029-01102CE7DE6F}"/>
                </c:ext>
              </c:extLst>
            </c:dLbl>
            <c:dLbl>
              <c:idx val="3"/>
              <c:layout>
                <c:manualLayout>
                  <c:x val="0.10881689583862771"/>
                  <c:y val="-0.14069201984301546"/>
                </c:manualLayout>
              </c:layout>
              <c:tx>
                <c:rich>
                  <a:bodyPr/>
                  <a:lstStyle/>
                  <a:p>
                    <a:pPr>
                      <a:defRPr sz="800" b="0" i="0" u="none" strike="noStrike" baseline="0">
                        <a:solidFill>
                          <a:srgbClr val="000000"/>
                        </a:solidFill>
                        <a:latin typeface="Arial"/>
                        <a:ea typeface="Arial"/>
                        <a:cs typeface="Arial"/>
                      </a:defRPr>
                    </a:pPr>
                    <a:r>
                      <a:rPr lang="en-US"/>
                      <a:t>Community services
0.6%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38D-49B5-A029-01102CE7DE6F}"/>
                </c:ext>
              </c:extLst>
            </c:dLbl>
            <c:dLbl>
              <c:idx val="4"/>
              <c:layout>
                <c:manualLayout>
                  <c:x val="0.20724922240182114"/>
                  <c:y val="-6.4459090231702839E-3"/>
                </c:manualLayout>
              </c:layout>
              <c:tx>
                <c:rich>
                  <a:bodyPr/>
                  <a:lstStyle/>
                  <a:p>
                    <a:pPr>
                      <a:defRPr sz="800" b="0" i="0" u="none" strike="noStrike" baseline="0">
                        <a:solidFill>
                          <a:srgbClr val="000000"/>
                        </a:solidFill>
                        <a:latin typeface="Arial"/>
                        <a:ea typeface="Arial"/>
                        <a:cs typeface="Arial"/>
                      </a:defRPr>
                    </a:pPr>
                    <a:r>
                      <a:rPr lang="en-US"/>
                      <a:t>Interest on long-term debt
0.4%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38D-49B5-A029-01102CE7DE6F}"/>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('MD&amp;A DW-Act'!$A$22,'MD&amp;A DW-Act'!$A$32:$A$35)</c:f>
              <c:strCache>
                <c:ptCount val="5"/>
                <c:pt idx="0">
                  <c:v>Instruction</c:v>
                </c:pt>
                <c:pt idx="1">
                  <c:v>Total supporting services</c:v>
                </c:pt>
                <c:pt idx="2">
                  <c:v>Food services</c:v>
                </c:pt>
                <c:pt idx="3">
                  <c:v>Community services</c:v>
                </c:pt>
                <c:pt idx="4">
                  <c:v>Interest on long-term debt</c:v>
                </c:pt>
              </c:strCache>
            </c:strRef>
          </c:cat>
          <c:val>
            <c:numRef>
              <c:f>('MD&amp;A DW-Act'!$C$22,'MD&amp;A DW-Act'!$C$32:$C$35)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A-638D-49B5-A029-01102CE7DE6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US"/>
              <a:t>Revenues by Source </a:t>
            </a:r>
          </a:p>
        </c:rich>
      </c:tx>
      <c:layout>
        <c:manualLayout>
          <c:xMode val="edge"/>
          <c:yMode val="edge"/>
          <c:x val="0.35236261805856944"/>
          <c:y val="3.4090829555396489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540723748114163"/>
          <c:y val="0.25201713546024729"/>
          <c:w val="0.51115506231012464"/>
          <c:h val="0.7379787880738341"/>
        </c:manualLayout>
      </c:layout>
      <c:pie3DChart>
        <c:varyColors val="1"/>
        <c:ser>
          <c:idx val="0"/>
          <c:order val="0"/>
          <c:spPr>
            <a:solidFill>
              <a:srgbClr val="9999FF"/>
            </a:solidFill>
            <a:ln w="12700">
              <a:solidFill>
                <a:srgbClr val="000000"/>
              </a:solidFill>
              <a:prstDash val="solid"/>
            </a:ln>
          </c:spPr>
          <c:explosion val="17"/>
          <c:dPt>
            <c:idx val="0"/>
            <c:bubble3D val="0"/>
            <c:extLst>
              <c:ext xmlns:c16="http://schemas.microsoft.com/office/drawing/2014/chart" uri="{C3380CC4-5D6E-409C-BE32-E72D297353CC}">
                <c16:uniqueId val="{00000000-1DC7-42A1-8123-FE23957E0F5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DC7-42A1-8123-FE23957E0F50}"/>
              </c:ext>
            </c:extLst>
          </c:dPt>
          <c:dPt>
            <c:idx val="2"/>
            <c:bubble3D val="0"/>
            <c:spPr>
              <a:solidFill>
                <a:srgbClr val="FFCC00"/>
              </a:solidFill>
              <a:ln w="12700">
                <a:solidFill>
                  <a:srgbClr val="000000"/>
                </a:solidFill>
                <a:prstDash val="solid"/>
              </a:ln>
            </c:spPr>
            <c:extLst>
              <c:ext xmlns:c16="http://schemas.microsoft.com/office/drawing/2014/chart" uri="{C3380CC4-5D6E-409C-BE32-E72D297353CC}">
                <c16:uniqueId val="{00000004-1DC7-42A1-8123-FE23957E0F50}"/>
              </c:ext>
            </c:extLst>
          </c:dPt>
          <c:dPt>
            <c:idx val="3"/>
            <c:bubble3D val="0"/>
            <c:spPr>
              <a:solidFill>
                <a:srgbClr val="FFFF99"/>
              </a:solidFill>
              <a:ln w="12700">
                <a:solidFill>
                  <a:srgbClr val="000000"/>
                </a:solidFill>
                <a:prstDash val="solid"/>
              </a:ln>
            </c:spPr>
            <c:extLst>
              <c:ext xmlns:c16="http://schemas.microsoft.com/office/drawing/2014/chart" uri="{C3380CC4-5D6E-409C-BE32-E72D297353CC}">
                <c16:uniqueId val="{00000006-1DC7-42A1-8123-FE23957E0F50}"/>
              </c:ext>
            </c:extLst>
          </c:dPt>
          <c:dPt>
            <c:idx val="4"/>
            <c:bubble3D val="0"/>
            <c:spPr>
              <a:solidFill>
                <a:srgbClr val="33CCCC"/>
              </a:solidFill>
              <a:ln w="12700">
                <a:solidFill>
                  <a:srgbClr val="000000"/>
                </a:solidFill>
                <a:prstDash val="solid"/>
              </a:ln>
            </c:spPr>
            <c:extLst>
              <c:ext xmlns:c16="http://schemas.microsoft.com/office/drawing/2014/chart" uri="{C3380CC4-5D6E-409C-BE32-E72D297353CC}">
                <c16:uniqueId val="{00000008-1DC7-42A1-8123-FE23957E0F5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DC7-42A1-8123-FE23957E0F50}"/>
              </c:ext>
            </c:extLst>
          </c:dPt>
          <c:dPt>
            <c:idx val="6"/>
            <c:bubble3D val="0"/>
            <c:spPr>
              <a:solidFill>
                <a:srgbClr val="FF00FF"/>
              </a:solidFill>
              <a:ln w="12700">
                <a:solidFill>
                  <a:srgbClr val="000000"/>
                </a:solidFill>
                <a:prstDash val="solid"/>
              </a:ln>
            </c:spPr>
            <c:extLst>
              <c:ext xmlns:c16="http://schemas.microsoft.com/office/drawing/2014/chart" uri="{C3380CC4-5D6E-409C-BE32-E72D297353CC}">
                <c16:uniqueId val="{0000000C-1DC7-42A1-8123-FE23957E0F50}"/>
              </c:ext>
            </c:extLst>
          </c:dPt>
          <c:dPt>
            <c:idx val="7"/>
            <c:bubble3D val="0"/>
            <c:extLst>
              <c:ext xmlns:c16="http://schemas.microsoft.com/office/drawing/2014/chart" uri="{C3380CC4-5D6E-409C-BE32-E72D297353CC}">
                <c16:uniqueId val="{0000000D-1DC7-42A1-8123-FE23957E0F50}"/>
              </c:ext>
            </c:extLst>
          </c:dPt>
          <c:dLbls>
            <c:dLbl>
              <c:idx val="0"/>
              <c:layout>
                <c:manualLayout>
                  <c:x val="3.9614979229958457E-2"/>
                  <c:y val="-0.1311268925171819"/>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DC7-42A1-8123-FE23957E0F50}"/>
                </c:ext>
              </c:extLst>
            </c:dLbl>
            <c:dLbl>
              <c:idx val="1"/>
              <c:layout>
                <c:manualLayout>
                  <c:x val="8.4368942071217576E-2"/>
                  <c:y val="-4.854827751435703E-2"/>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DC7-42A1-8123-FE23957E0F50}"/>
                </c:ext>
              </c:extLst>
            </c:dLbl>
            <c:dLbl>
              <c:idx val="2"/>
              <c:layout>
                <c:manualLayout>
                  <c:x val="7.8704197408394821E-2"/>
                  <c:y val="-3.7028327862286901E-2"/>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DC7-42A1-8123-FE23957E0F50}"/>
                </c:ext>
              </c:extLst>
            </c:dLbl>
            <c:dLbl>
              <c:idx val="3"/>
              <c:layout>
                <c:manualLayout>
                  <c:x val="1.970219273771881E-2"/>
                  <c:y val="0.11304340363449132"/>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DC7-42A1-8123-FE23957E0F50}"/>
                </c:ext>
              </c:extLst>
            </c:dLbl>
            <c:dLbl>
              <c:idx val="4"/>
              <c:layout>
                <c:manualLayout>
                  <c:x val="-7.7458614917229843E-2"/>
                  <c:y val="0.10813791327855135"/>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DC7-42A1-8123-FE23957E0F50}"/>
                </c:ext>
              </c:extLst>
            </c:dLbl>
            <c:dLbl>
              <c:idx val="5"/>
              <c:layout>
                <c:manualLayout>
                  <c:x val="-0.13079174158348317"/>
                  <c:y val="-3.607686641349668E-2"/>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DC7-42A1-8123-FE23957E0F50}"/>
                </c:ext>
              </c:extLst>
            </c:dLbl>
            <c:dLbl>
              <c:idx val="6"/>
              <c:layout>
                <c:manualLayout>
                  <c:x val="-7.4011614689896019E-2"/>
                  <c:y val="-0.15486536934926731"/>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DC7-42A1-8123-FE23957E0F50}"/>
                </c:ext>
              </c:extLst>
            </c:dLbl>
            <c:dLbl>
              <c:idx val="7"/>
              <c:layout>
                <c:manualLayout>
                  <c:x val="-5.2276437886209105E-3"/>
                  <c:y val="-0.15077574431261487"/>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DC7-42A1-8123-FE23957E0F50}"/>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'MD&amp;A DW-Act'!$P$6:$P$13</c:f>
              <c:strCache>
                <c:ptCount val="8"/>
                <c:pt idx="0">
                  <c:v>Charges for services</c:v>
                </c:pt>
                <c:pt idx="1">
                  <c:v>Unrestricted investment earnings</c:v>
                </c:pt>
                <c:pt idx="2">
                  <c:v>Property taxes</c:v>
                </c:pt>
                <c:pt idx="3">
                  <c:v>Gain or (loss) on disposal of capital assets</c:v>
                </c:pt>
                <c:pt idx="4">
                  <c:v>Unrestricted state aid</c:v>
                </c:pt>
                <c:pt idx="5">
                  <c:v>Capital grants and contributions</c:v>
                </c:pt>
                <c:pt idx="6">
                  <c:v>Operating grants and contributions</c:v>
                </c:pt>
                <c:pt idx="7">
                  <c:v>Unrestricted grants and contributions</c:v>
                </c:pt>
              </c:strCache>
            </c:strRef>
          </c:cat>
          <c:val>
            <c:numRef>
              <c:f>'MD&amp;A DW-Act'!$Q$6:$Q$13</c:f>
              <c:numCache>
                <c:formatCode>_(* #,##0_);_(* \(#,##0\);_(* "-"??_);_(@_)</c:formatCode>
                <c:ptCount val="8"/>
                <c:pt idx="0" formatCode="_(&quot;$&quot;* #,##0_);_(&quot;$&quot;* \(#,##0\);_(&quot;$&quot;* &quot;-&quot;??_);_(@_)">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E-1DC7-42A1-8123-FE23957E0F5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495300</xdr:colOff>
      <xdr:row>23</xdr:row>
      <xdr:rowOff>114300</xdr:rowOff>
    </xdr:from>
    <xdr:to>
      <xdr:col>14</xdr:col>
      <xdr:colOff>571500</xdr:colOff>
      <xdr:row>41</xdr:row>
      <xdr:rowOff>123825</xdr:rowOff>
    </xdr:to>
    <xdr:graphicFrame macro="">
      <xdr:nvGraphicFramePr>
        <xdr:cNvPr id="1133727" name="Chart 20">
          <a:extLst>
            <a:ext uri="{FF2B5EF4-FFF2-40B4-BE49-F238E27FC236}">
              <a16:creationId xmlns:a16="http://schemas.microsoft.com/office/drawing/2014/main" id="{00000000-0008-0000-0200-00009F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3</xdr:row>
      <xdr:rowOff>66675</xdr:rowOff>
    </xdr:from>
    <xdr:to>
      <xdr:col>14</xdr:col>
      <xdr:colOff>581025</xdr:colOff>
      <xdr:row>23</xdr:row>
      <xdr:rowOff>114300</xdr:rowOff>
    </xdr:to>
    <xdr:graphicFrame macro="">
      <xdr:nvGraphicFramePr>
        <xdr:cNvPr id="1133728" name="Chart 21">
          <a:extLst>
            <a:ext uri="{FF2B5EF4-FFF2-40B4-BE49-F238E27FC236}">
              <a16:creationId xmlns:a16="http://schemas.microsoft.com/office/drawing/2014/main" id="{00000000-0008-0000-0200-0000A0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ASB%2068%20Template%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ASB%2075%20Templat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B 68 JEs"/>
      <sheetName val="Sheet3"/>
      <sheetName val="GASB 68 Sch Input CY"/>
      <sheetName val="CY Calculations"/>
      <sheetName val="GASB 68 Sch Input PY "/>
      <sheetName val="Amortization Input CY"/>
      <sheetName val="Ret Contr Input - LEA"/>
      <sheetName val="Ret Contr Input - RESA"/>
      <sheetName val="Ret Contr Input - MCVC"/>
      <sheetName val="RESA Proportion"/>
      <sheetName val="MCVC Proportion"/>
      <sheetName val="Summary of GASB 68 Activity"/>
      <sheetName val="Change in Proportion - LEA"/>
      <sheetName val="Change in Proportion - RESAs"/>
      <sheetName val="Change in Proportion - MCVCs"/>
      <sheetName val="Net LEA Amounts"/>
      <sheetName val="GASB 68 State Aid Support"/>
      <sheetName val="Notes Section"/>
      <sheetName val="NPL Assoc. w LEA"/>
      <sheetName val="Pension Deferred In_outflows"/>
      <sheetName val="Amort. of Def. Amounts"/>
      <sheetName val="Sensitivity Analysis"/>
      <sheetName val="Prop Share of NPL"/>
      <sheetName val="Schedule of District Contrib"/>
    </sheetNames>
    <sheetDataSet>
      <sheetData sheetId="0">
        <row r="13">
          <cell r="D13">
            <v>0</v>
          </cell>
        </row>
        <row r="14">
          <cell r="D14">
            <v>0</v>
          </cell>
          <cell r="F14">
            <v>0</v>
          </cell>
        </row>
        <row r="15">
          <cell r="F15">
            <v>0</v>
          </cell>
        </row>
        <row r="16">
          <cell r="F16">
            <v>0</v>
          </cell>
        </row>
        <row r="25">
          <cell r="D25">
            <v>0</v>
          </cell>
        </row>
        <row r="26">
          <cell r="D26">
            <v>0</v>
          </cell>
        </row>
        <row r="27">
          <cell r="D27"/>
          <cell r="F27">
            <v>0</v>
          </cell>
        </row>
        <row r="28">
          <cell r="D28"/>
          <cell r="F28">
            <v>0</v>
          </cell>
        </row>
        <row r="29">
          <cell r="D29"/>
          <cell r="F29">
            <v>0</v>
          </cell>
        </row>
        <row r="30">
          <cell r="D30"/>
          <cell r="F30">
            <v>0</v>
          </cell>
        </row>
        <row r="31">
          <cell r="D31"/>
          <cell r="F31">
            <v>0</v>
          </cell>
        </row>
        <row r="32">
          <cell r="D32"/>
          <cell r="F32">
            <v>0</v>
          </cell>
        </row>
        <row r="33">
          <cell r="D33"/>
          <cell r="F33">
            <v>0</v>
          </cell>
        </row>
        <row r="34">
          <cell r="D34"/>
          <cell r="F34">
            <v>0</v>
          </cell>
        </row>
        <row r="35">
          <cell r="D35"/>
          <cell r="F35">
            <v>0</v>
          </cell>
        </row>
        <row r="36">
          <cell r="D36"/>
          <cell r="F36">
            <v>0</v>
          </cell>
        </row>
        <row r="37">
          <cell r="D37"/>
          <cell r="F37">
            <v>0</v>
          </cell>
        </row>
        <row r="38">
          <cell r="D38">
            <v>0</v>
          </cell>
          <cell r="F38">
            <v>0</v>
          </cell>
        </row>
        <row r="43">
          <cell r="D43">
            <v>0</v>
          </cell>
          <cell r="F43"/>
        </row>
        <row r="44">
          <cell r="D44"/>
          <cell r="F44">
            <v>0</v>
          </cell>
        </row>
        <row r="45">
          <cell r="D45"/>
          <cell r="F45">
            <v>0</v>
          </cell>
        </row>
        <row r="46">
          <cell r="D46"/>
          <cell r="F46">
            <v>0</v>
          </cell>
        </row>
        <row r="47">
          <cell r="D47"/>
          <cell r="F47">
            <v>0</v>
          </cell>
        </row>
        <row r="48">
          <cell r="D48"/>
          <cell r="F48">
            <v>0</v>
          </cell>
        </row>
        <row r="49">
          <cell r="D49"/>
          <cell r="F49">
            <v>0</v>
          </cell>
        </row>
        <row r="50">
          <cell r="D50"/>
          <cell r="F50">
            <v>0</v>
          </cell>
        </row>
        <row r="51">
          <cell r="D51"/>
          <cell r="F51">
            <v>0</v>
          </cell>
        </row>
        <row r="52">
          <cell r="D52"/>
          <cell r="F52">
            <v>0</v>
          </cell>
        </row>
        <row r="53">
          <cell r="D53"/>
          <cell r="F53">
            <v>0</v>
          </cell>
        </row>
        <row r="54">
          <cell r="D54"/>
          <cell r="F54">
            <v>0</v>
          </cell>
        </row>
        <row r="55">
          <cell r="D55">
            <v>0</v>
          </cell>
          <cell r="F55">
            <v>0</v>
          </cell>
        </row>
        <row r="63">
          <cell r="D63">
            <v>0</v>
          </cell>
          <cell r="F63">
            <v>0</v>
          </cell>
        </row>
        <row r="64">
          <cell r="D64">
            <v>0</v>
          </cell>
          <cell r="F64">
            <v>0</v>
          </cell>
        </row>
        <row r="65">
          <cell r="D65">
            <v>0</v>
          </cell>
          <cell r="F65">
            <v>0</v>
          </cell>
        </row>
        <row r="66">
          <cell r="D66">
            <v>0</v>
          </cell>
          <cell r="F66">
            <v>0</v>
          </cell>
        </row>
        <row r="67">
          <cell r="D67">
            <v>0</v>
          </cell>
          <cell r="F67">
            <v>0</v>
          </cell>
        </row>
        <row r="68">
          <cell r="D68">
            <v>0</v>
          </cell>
          <cell r="F68">
            <v>0</v>
          </cell>
        </row>
        <row r="69">
          <cell r="D69">
            <v>0</v>
          </cell>
          <cell r="F69">
            <v>0</v>
          </cell>
        </row>
        <row r="70">
          <cell r="D70">
            <v>0</v>
          </cell>
          <cell r="F70">
            <v>0</v>
          </cell>
        </row>
        <row r="71">
          <cell r="D71">
            <v>0</v>
          </cell>
          <cell r="F71">
            <v>0</v>
          </cell>
        </row>
        <row r="72">
          <cell r="D72">
            <v>0</v>
          </cell>
          <cell r="F72">
            <v>0</v>
          </cell>
        </row>
        <row r="73">
          <cell r="D73">
            <v>0</v>
          </cell>
          <cell r="F73">
            <v>0</v>
          </cell>
        </row>
        <row r="74">
          <cell r="D74">
            <v>0</v>
          </cell>
          <cell r="F74">
            <v>0</v>
          </cell>
        </row>
        <row r="75">
          <cell r="D75">
            <v>0</v>
          </cell>
          <cell r="F75">
            <v>0</v>
          </cell>
        </row>
        <row r="76">
          <cell r="D76">
            <v>0</v>
          </cell>
          <cell r="F76">
            <v>0</v>
          </cell>
        </row>
        <row r="77">
          <cell r="D77">
            <v>0</v>
          </cell>
          <cell r="F77">
            <v>0</v>
          </cell>
        </row>
        <row r="82">
          <cell r="D82">
            <v>0</v>
          </cell>
          <cell r="F82">
            <v>0</v>
          </cell>
        </row>
        <row r="83">
          <cell r="D83">
            <v>0</v>
          </cell>
          <cell r="F83">
            <v>0</v>
          </cell>
        </row>
        <row r="84">
          <cell r="D84">
            <v>0</v>
          </cell>
          <cell r="F84">
            <v>0</v>
          </cell>
        </row>
        <row r="85">
          <cell r="D85">
            <v>0</v>
          </cell>
          <cell r="F85">
            <v>0</v>
          </cell>
        </row>
        <row r="86">
          <cell r="D86">
            <v>0</v>
          </cell>
          <cell r="F86">
            <v>0</v>
          </cell>
        </row>
        <row r="87">
          <cell r="D87">
            <v>0</v>
          </cell>
          <cell r="F87">
            <v>0</v>
          </cell>
        </row>
        <row r="88">
          <cell r="D88">
            <v>0</v>
          </cell>
          <cell r="F88">
            <v>0</v>
          </cell>
        </row>
        <row r="89">
          <cell r="D89">
            <v>0</v>
          </cell>
          <cell r="F89">
            <v>0</v>
          </cell>
        </row>
        <row r="90">
          <cell r="D90">
            <v>0</v>
          </cell>
          <cell r="F90">
            <v>0</v>
          </cell>
        </row>
        <row r="91">
          <cell r="D91">
            <v>0</v>
          </cell>
          <cell r="F91">
            <v>0</v>
          </cell>
        </row>
        <row r="92">
          <cell r="D92">
            <v>0</v>
          </cell>
          <cell r="F92">
            <v>0</v>
          </cell>
        </row>
        <row r="93">
          <cell r="D93">
            <v>0</v>
          </cell>
          <cell r="F93">
            <v>0</v>
          </cell>
        </row>
        <row r="94">
          <cell r="D94">
            <v>0</v>
          </cell>
          <cell r="F9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Amortization"/>
      <sheetName val="GASB 75 JEs"/>
      <sheetName val="Sheet3"/>
      <sheetName val="GASB 75 Sch Input CY"/>
      <sheetName val="CY Schedule Calcs"/>
      <sheetName val="GASB 75 Sch Input PY "/>
      <sheetName val="Amortization Input CY"/>
      <sheetName val="OPEB Contr Input - LEA"/>
      <sheetName val="OPEB Contr Input - RESA"/>
      <sheetName val="OPEB Contr Input - MCVC"/>
      <sheetName val="RESA Proportion"/>
      <sheetName val="MCVC Proportion"/>
      <sheetName val="Summary of GASB 75 Activity"/>
      <sheetName val="Change in Proportion - LEAs"/>
      <sheetName val="Change in Proportion - RESAs"/>
      <sheetName val="Change in Proportion - MCVCs"/>
      <sheetName val="Net LEA Amounts"/>
      <sheetName val="GASB 75 State Aid Support"/>
      <sheetName val="Notes Section"/>
      <sheetName val="NOL Assoc. w LEA"/>
      <sheetName val="OPEB Deferred In_outflows"/>
      <sheetName val="Amort. of Def. Amounts"/>
      <sheetName val="Sensitivity Analysis Discount"/>
      <sheetName val="Sensitivity Analysis Healthcare"/>
      <sheetName val="Prop Share of NOL"/>
      <sheetName val="Schedule of District Contrib"/>
    </sheetNames>
    <sheetDataSet>
      <sheetData sheetId="0"/>
      <sheetData sheetId="1">
        <row r="10">
          <cell r="A10" t="str">
            <v>U8</v>
          </cell>
          <cell r="B10" t="str">
            <v>GASB 75 - To Record Beginning Balances of the District's Proportionate Share of Collective Net OPEB Liability and Deferred Amounts Related to OPEB</v>
          </cell>
        </row>
        <row r="13">
          <cell r="B13" t="str">
            <v>Deferred Outflows of Resources</v>
          </cell>
          <cell r="D13">
            <v>0</v>
          </cell>
        </row>
        <row r="14">
          <cell r="B14" t="str">
            <v>NET POSITION</v>
          </cell>
          <cell r="D14">
            <v>0</v>
          </cell>
        </row>
        <row r="15">
          <cell r="B15" t="str">
            <v xml:space="preserve">           Deferred Inflows of Resources</v>
          </cell>
          <cell r="F15">
            <v>0</v>
          </cell>
        </row>
        <row r="16">
          <cell r="B16" t="str">
            <v xml:space="preserve">           Proportionate Share of collective net OPEB liability (asset)</v>
          </cell>
          <cell r="F16">
            <v>0</v>
          </cell>
        </row>
        <row r="18">
          <cell r="B18" t="str">
            <v>(This entry is needed to record the District's beginning proportionate share of the RHBT deferred inflows of resources, deferred outflow of resources, and collective net OPEB liability.  It adjusts beginning net position to agree to prior year's ending net position)</v>
          </cell>
        </row>
        <row r="24">
          <cell r="A24" t="str">
            <v>U9</v>
          </cell>
          <cell r="B24" t="str">
            <v>GASB 75  - To Record Deferred Outflows of Resources for Employer Contributions after the Measurement Date (Object 215 &amp; 218)</v>
          </cell>
        </row>
        <row r="25">
          <cell r="B25" t="str">
            <v>(note that the Unrestricted State Aid amount is the CY OPEB allocation (Fund 2541) on the "PEIA Reallocation XX Final with PEIA and RHBT Split Totals" document)</v>
          </cell>
        </row>
        <row r="27">
          <cell r="B27" t="str">
            <v>Unrestricted State Aid</v>
          </cell>
          <cell r="D27">
            <v>0</v>
          </cell>
        </row>
        <row r="28">
          <cell r="B28" t="str">
            <v xml:space="preserve">Deferred Outflows of Resources </v>
          </cell>
          <cell r="D28">
            <v>0</v>
          </cell>
        </row>
        <row r="29">
          <cell r="B29" t="str">
            <v>OPEB Expense: Expenditures-Instruction</v>
          </cell>
          <cell r="D29"/>
          <cell r="F29">
            <v>0</v>
          </cell>
        </row>
        <row r="30">
          <cell r="B30" t="str">
            <v>OPEB Expense: Expenditures-support services - student</v>
          </cell>
          <cell r="D30"/>
          <cell r="F30">
            <v>0</v>
          </cell>
        </row>
        <row r="31">
          <cell r="B31" t="str">
            <v>OPEB Expense: Expenditures-support services - instructional staff</v>
          </cell>
          <cell r="D31"/>
          <cell r="F31">
            <v>0</v>
          </cell>
        </row>
        <row r="32">
          <cell r="B32" t="str">
            <v>OPEB Expense: Expenditures-support services - general administration</v>
          </cell>
          <cell r="D32"/>
          <cell r="F32">
            <v>0</v>
          </cell>
        </row>
        <row r="33">
          <cell r="B33" t="str">
            <v>OPEB Expense: Expenditures-support services - school administration</v>
          </cell>
          <cell r="D33"/>
          <cell r="F33">
            <v>0</v>
          </cell>
        </row>
        <row r="34">
          <cell r="B34" t="str">
            <v>OPEB Expense: Expenditures-support services - central services</v>
          </cell>
          <cell r="D34"/>
          <cell r="F34">
            <v>0</v>
          </cell>
        </row>
        <row r="35">
          <cell r="B35" t="str">
            <v>OPEB Expense: Expenditures-support services - operations and maintenance</v>
          </cell>
          <cell r="D35"/>
          <cell r="F35">
            <v>0</v>
          </cell>
        </row>
        <row r="36">
          <cell r="B36" t="str">
            <v>OPEB Expense: Expenditures-support services - student transportation</v>
          </cell>
          <cell r="D36"/>
          <cell r="F36">
            <v>0</v>
          </cell>
        </row>
        <row r="37">
          <cell r="B37" t="str">
            <v>OPEB Expense: Expenditures-support services - other support services</v>
          </cell>
          <cell r="D37"/>
          <cell r="F37">
            <v>0</v>
          </cell>
        </row>
        <row r="38">
          <cell r="B38" t="str">
            <v>OPEB Expense: Expenditures-food services</v>
          </cell>
          <cell r="D38"/>
          <cell r="F38">
            <v>0</v>
          </cell>
        </row>
        <row r="39">
          <cell r="B39" t="str">
            <v>OPEB Expense: Expenditures-community services</v>
          </cell>
          <cell r="D39"/>
          <cell r="F39">
            <v>0</v>
          </cell>
        </row>
        <row r="40">
          <cell r="B40" t="str">
            <v>OPEB Expense: Expenditures-Instruction (Used for rounding adjustment in this entry only)</v>
          </cell>
          <cell r="D40">
            <v>0</v>
          </cell>
          <cell r="F40">
            <v>0</v>
          </cell>
        </row>
        <row r="46">
          <cell r="A46" t="str">
            <v>U10</v>
          </cell>
          <cell r="B46" t="str">
            <v xml:space="preserve">GASB 75  - To Record Current Year Changes in the District's Proportionate Share of OPEB Amounts per the </v>
          </cell>
        </row>
        <row r="47">
          <cell r="B47" t="str">
            <v>Current Year Audited GASB 75 Schedules</v>
          </cell>
        </row>
        <row r="49">
          <cell r="B49" t="str">
            <v>Deferred Outflows of Resources</v>
          </cell>
          <cell r="D49">
            <v>0</v>
          </cell>
          <cell r="F49">
            <v>0</v>
          </cell>
        </row>
        <row r="50">
          <cell r="B50" t="str">
            <v>OPEB Expense: Expenditures-Instruction</v>
          </cell>
          <cell r="D50">
            <v>0</v>
          </cell>
          <cell r="F50">
            <v>0</v>
          </cell>
        </row>
        <row r="51">
          <cell r="B51" t="str">
            <v>OPEB Expense: Expenditures-support services - student</v>
          </cell>
          <cell r="D51">
            <v>0</v>
          </cell>
          <cell r="F51">
            <v>0</v>
          </cell>
        </row>
        <row r="52">
          <cell r="B52" t="str">
            <v>OPEB Expense: Expenditures-support services - instructional staff</v>
          </cell>
          <cell r="D52">
            <v>0</v>
          </cell>
          <cell r="F52">
            <v>0</v>
          </cell>
        </row>
        <row r="53">
          <cell r="B53" t="str">
            <v>OPEB Expense: Expenditures-support services - general administration</v>
          </cell>
          <cell r="D53">
            <v>0</v>
          </cell>
          <cell r="F53">
            <v>0</v>
          </cell>
        </row>
        <row r="54">
          <cell r="B54" t="str">
            <v>OPEB Expense: Expenditures-support services - school administration</v>
          </cell>
          <cell r="D54">
            <v>0</v>
          </cell>
          <cell r="F54">
            <v>0</v>
          </cell>
        </row>
        <row r="55">
          <cell r="B55" t="str">
            <v>OPEB Expense: Expenditures-support services - central services</v>
          </cell>
          <cell r="D55">
            <v>0</v>
          </cell>
          <cell r="F55">
            <v>0</v>
          </cell>
        </row>
        <row r="56">
          <cell r="B56" t="str">
            <v>OPEB Expense: Expenditures-support services - operations and maintenance</v>
          </cell>
          <cell r="D56">
            <v>0</v>
          </cell>
          <cell r="F56">
            <v>0</v>
          </cell>
        </row>
        <row r="57">
          <cell r="B57" t="str">
            <v>OPEB Expense: Expenditures-support services - student transportation</v>
          </cell>
          <cell r="D57">
            <v>0</v>
          </cell>
          <cell r="F57">
            <v>0</v>
          </cell>
        </row>
        <row r="58">
          <cell r="B58" t="str">
            <v>OPEB Expense: Expenditures-support services - other support services</v>
          </cell>
          <cell r="D58">
            <v>0</v>
          </cell>
          <cell r="F58">
            <v>0</v>
          </cell>
        </row>
        <row r="59">
          <cell r="B59" t="str">
            <v>OPEB Expense: Expenditures-food services</v>
          </cell>
          <cell r="D59">
            <v>0</v>
          </cell>
          <cell r="F59">
            <v>0</v>
          </cell>
        </row>
        <row r="60">
          <cell r="B60" t="str">
            <v>OPEB Expense: Expenditures-community services</v>
          </cell>
          <cell r="D60">
            <v>0</v>
          </cell>
          <cell r="F60">
            <v>0</v>
          </cell>
        </row>
        <row r="61">
          <cell r="B61" t="str">
            <v>Deferred Inflows of Resources</v>
          </cell>
          <cell r="D61">
            <v>0</v>
          </cell>
          <cell r="F61">
            <v>0</v>
          </cell>
        </row>
        <row r="62">
          <cell r="B62" t="str">
            <v>Proportionate Share of collective net OPEB liability</v>
          </cell>
          <cell r="D62">
            <v>0</v>
          </cell>
          <cell r="F62">
            <v>0</v>
          </cell>
        </row>
        <row r="63">
          <cell r="B63" t="str">
            <v>GENERAL REVENUE-UNRESTRICTED STATE AID</v>
          </cell>
          <cell r="D63">
            <v>0</v>
          </cell>
          <cell r="F63">
            <v>0</v>
          </cell>
        </row>
        <row r="66">
          <cell r="A66" t="str">
            <v>U11</v>
          </cell>
          <cell r="B66" t="str">
            <v>GASB 75 Adjustment of State Aid Support</v>
          </cell>
        </row>
        <row r="68">
          <cell r="B68" t="str">
            <v>Unrestricted State Aid</v>
          </cell>
          <cell r="D68">
            <v>0</v>
          </cell>
          <cell r="F68">
            <v>0</v>
          </cell>
        </row>
        <row r="69">
          <cell r="B69" t="str">
            <v>OPEB Expense: Expenditures-Instruction</v>
          </cell>
          <cell r="D69">
            <v>0</v>
          </cell>
          <cell r="F69">
            <v>0</v>
          </cell>
        </row>
        <row r="70">
          <cell r="B70" t="str">
            <v>OPEB Expense: Expenditures-support services - student</v>
          </cell>
          <cell r="D70">
            <v>0</v>
          </cell>
          <cell r="F70">
            <v>0</v>
          </cell>
        </row>
        <row r="71">
          <cell r="B71" t="str">
            <v>OPEB Expense: Expenditures-support services - instructional staff</v>
          </cell>
          <cell r="D71">
            <v>0</v>
          </cell>
          <cell r="F71">
            <v>0</v>
          </cell>
        </row>
        <row r="72">
          <cell r="B72" t="str">
            <v>OPEB Expense: Expenditures-support services - general administration</v>
          </cell>
          <cell r="D72">
            <v>0</v>
          </cell>
          <cell r="F72">
            <v>0</v>
          </cell>
        </row>
        <row r="73">
          <cell r="B73" t="str">
            <v>OPEB Expense: Expenditures-support services - school administration</v>
          </cell>
          <cell r="D73">
            <v>0</v>
          </cell>
          <cell r="F73">
            <v>0</v>
          </cell>
        </row>
        <row r="74">
          <cell r="B74" t="str">
            <v>OPEB Expense: Expenditures-support services - central services</v>
          </cell>
          <cell r="D74">
            <v>0</v>
          </cell>
          <cell r="F74">
            <v>0</v>
          </cell>
        </row>
        <row r="75">
          <cell r="B75" t="str">
            <v>OPEB Expense: Expenditures-support services - operations and maintenance</v>
          </cell>
          <cell r="D75">
            <v>0</v>
          </cell>
          <cell r="F75">
            <v>0</v>
          </cell>
        </row>
        <row r="76">
          <cell r="B76" t="str">
            <v>OPEB Expense: Expenditures-support services - student transportation</v>
          </cell>
          <cell r="D76">
            <v>0</v>
          </cell>
          <cell r="F76">
            <v>0</v>
          </cell>
        </row>
        <row r="77">
          <cell r="B77" t="str">
            <v>OPEB Expense: Expenditures-support services - other support services</v>
          </cell>
          <cell r="D77">
            <v>0</v>
          </cell>
          <cell r="F77">
            <v>0</v>
          </cell>
        </row>
        <row r="78">
          <cell r="B78" t="str">
            <v>OPEB Expense: Expenditures-food services</v>
          </cell>
          <cell r="D78">
            <v>0</v>
          </cell>
          <cell r="F78">
            <v>0</v>
          </cell>
        </row>
        <row r="79">
          <cell r="B79" t="str">
            <v>OPEB Expense: Expenditures-community services</v>
          </cell>
          <cell r="D79">
            <v>0</v>
          </cell>
          <cell r="F79">
            <v>0</v>
          </cell>
        </row>
        <row r="80">
          <cell r="B80" t="str">
            <v>OPEB Expense: Expenditures-Instruction (Used for rounding adjustment in this entry only)</v>
          </cell>
          <cell r="D80">
            <v>0</v>
          </cell>
          <cell r="F80">
            <v>0</v>
          </cell>
        </row>
        <row r="82">
          <cell r="B82" t="str">
            <v xml:space="preserve">Paragraphs 111 and 113 of Statement 75 require an employer that has a special funding situation to recognize OPEB expense </v>
          </cell>
        </row>
        <row r="83">
          <cell r="B83" t="str">
            <v xml:space="preserve">and revenue for the portion of the nonemployer contributing entity's total proportionate share of collective OPEB expense </v>
          </cell>
        </row>
        <row r="84">
          <cell r="B84" t="str">
            <v>that is associated with the employer. (Adjusts on-behalf revenue/expense for fringe benefits through Unrestricted State Aid)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7:G18"/>
  <sheetViews>
    <sheetView view="pageBreakPreview" zoomScale="70" zoomScaleNormal="100" zoomScaleSheetLayoutView="70" workbookViewId="0">
      <selection activeCell="G42" sqref="G42"/>
    </sheetView>
  </sheetViews>
  <sheetFormatPr defaultRowHeight="15" x14ac:dyDescent="0.2"/>
  <sheetData>
    <row r="17" spans="2:7" x14ac:dyDescent="0.2">
      <c r="B17" s="787" t="s">
        <v>567</v>
      </c>
      <c r="C17" s="787"/>
      <c r="D17" s="787"/>
      <c r="E17" s="787"/>
      <c r="F17" s="787"/>
      <c r="G17" s="787"/>
    </row>
    <row r="18" spans="2:7" x14ac:dyDescent="0.2">
      <c r="B18" s="787"/>
      <c r="C18" s="787"/>
      <c r="D18" s="787"/>
      <c r="E18" s="787"/>
      <c r="F18" s="787"/>
      <c r="G18" s="787"/>
    </row>
  </sheetData>
  <sheetProtection algorithmName="SHA-512" hashValue="OZ3GJJIWEDZv397EbOLhnC0CklDNkUJljYlR7W4ut25IuH5UsJjXEDOK9QBIQJVa8QkLckOzFXViCicciUzHGA==" saltValue="CxXKPJfvTswgUSw9/gp6GQ==" spinCount="100000" sheet="1" objects="1" scenarios="1"/>
  <mergeCells count="1">
    <mergeCell ref="B17:G1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18">
    <tabColor rgb="FFFFC000"/>
    <pageSetUpPr fitToPage="1"/>
  </sheetPr>
  <dimension ref="A1:Q118"/>
  <sheetViews>
    <sheetView defaultGridColor="0" view="pageBreakPreview" topLeftCell="A5" colorId="22" zoomScaleNormal="100" zoomScaleSheetLayoutView="100" workbookViewId="0">
      <selection activeCell="J21" sqref="J21"/>
    </sheetView>
  </sheetViews>
  <sheetFormatPr defaultColWidth="9.77734375" defaultRowHeight="12" x14ac:dyDescent="0.2"/>
  <cols>
    <col min="1" max="1" width="48.44140625" style="112" customWidth="1"/>
    <col min="2" max="2" width="11.6640625" style="112" bestFit="1" customWidth="1"/>
    <col min="3" max="5" width="9.77734375" style="112" customWidth="1"/>
    <col min="6" max="6" width="10.88671875" style="112" bestFit="1" customWidth="1"/>
    <col min="7" max="7" width="10.109375" style="112" customWidth="1"/>
    <col min="8" max="9" width="9.77734375" style="112" customWidth="1"/>
    <col min="10" max="10" width="11.6640625" style="112" bestFit="1" customWidth="1"/>
    <col min="11" max="11" width="0.88671875" style="112" customWidth="1"/>
    <col min="12" max="16384" width="9.77734375" style="112"/>
  </cols>
  <sheetData>
    <row r="1" spans="1:13" ht="15" x14ac:dyDescent="0.2">
      <c r="A1" s="111" t="str">
        <f>'DW Net Position'!A1</f>
        <v>SAMPLE COUNTY, WEST VIRGINIA, BOARD OF EDUCATION</v>
      </c>
      <c r="B1" s="108"/>
      <c r="C1" s="108"/>
      <c r="D1" s="108"/>
      <c r="E1" s="108"/>
      <c r="F1" s="108"/>
      <c r="G1" s="108"/>
      <c r="H1" s="108"/>
      <c r="I1" s="108"/>
      <c r="J1" s="108"/>
      <c r="K1" s="108"/>
      <c r="M1" s="404" t="s">
        <v>632</v>
      </c>
    </row>
    <row r="2" spans="1:13" ht="18" x14ac:dyDescent="0.25">
      <c r="A2" s="111"/>
      <c r="B2" s="108"/>
      <c r="C2" s="108"/>
      <c r="D2" s="108"/>
      <c r="E2" s="108"/>
      <c r="F2" s="108"/>
      <c r="G2" s="108"/>
      <c r="H2" s="108"/>
      <c r="I2" s="108"/>
      <c r="J2" s="108"/>
      <c r="K2" s="108"/>
      <c r="M2" s="381" t="s">
        <v>707</v>
      </c>
    </row>
    <row r="3" spans="1:13" ht="18" x14ac:dyDescent="0.25">
      <c r="A3" s="111" t="s">
        <v>279</v>
      </c>
      <c r="B3" s="108"/>
      <c r="C3" s="108"/>
      <c r="D3" s="108"/>
      <c r="E3" s="108"/>
      <c r="F3" s="108"/>
      <c r="G3" s="108"/>
      <c r="H3" s="108"/>
      <c r="I3" s="108"/>
      <c r="J3" s="108"/>
      <c r="K3" s="108"/>
      <c r="M3" s="381" t="str">
        <f>'DW St of Activities'!I4</f>
        <v>Password for protected sheet: BOE2025</v>
      </c>
    </row>
    <row r="4" spans="1:13" x14ac:dyDescent="0.2">
      <c r="A4" s="111" t="str">
        <f>'DW Net Position'!A4</f>
        <v>FYE JUNE 30, 2025</v>
      </c>
      <c r="B4" s="108"/>
      <c r="C4" s="108"/>
      <c r="D4" s="303">
        <v>65</v>
      </c>
      <c r="E4" s="108"/>
      <c r="F4" s="108"/>
      <c r="G4" s="108"/>
      <c r="H4" s="108"/>
      <c r="I4" s="108"/>
      <c r="J4" s="108"/>
      <c r="K4" s="108"/>
    </row>
    <row r="5" spans="1:13" ht="11.25" customHeight="1" x14ac:dyDescent="0.2">
      <c r="A5" s="107"/>
      <c r="B5" s="303">
        <v>11</v>
      </c>
      <c r="C5" s="303">
        <v>61</v>
      </c>
      <c r="D5" s="125" t="s">
        <v>643</v>
      </c>
      <c r="E5" s="303">
        <v>71</v>
      </c>
      <c r="F5" s="303">
        <v>21</v>
      </c>
      <c r="G5" s="303">
        <v>31</v>
      </c>
      <c r="H5" s="303">
        <v>41</v>
      </c>
      <c r="I5" s="303">
        <v>51</v>
      </c>
    </row>
    <row r="6" spans="1:13" ht="10.5" customHeight="1" x14ac:dyDescent="0.2">
      <c r="A6" s="148"/>
      <c r="B6" s="124" t="s">
        <v>81</v>
      </c>
      <c r="C6" s="125" t="s">
        <v>108</v>
      </c>
      <c r="D6" s="125" t="s">
        <v>117</v>
      </c>
      <c r="E6" s="125" t="s">
        <v>408</v>
      </c>
      <c r="F6" s="125" t="s">
        <v>82</v>
      </c>
      <c r="G6" s="125" t="s">
        <v>151</v>
      </c>
      <c r="H6" s="125" t="s">
        <v>153</v>
      </c>
      <c r="I6" s="125" t="s">
        <v>84</v>
      </c>
      <c r="J6" s="125"/>
      <c r="K6" s="109"/>
    </row>
    <row r="7" spans="1:13" ht="10.5" customHeight="1" x14ac:dyDescent="0.2">
      <c r="A7" s="137"/>
      <c r="B7" s="124" t="s">
        <v>83</v>
      </c>
      <c r="C7" s="125" t="s">
        <v>117</v>
      </c>
      <c r="D7" s="125" t="s">
        <v>113</v>
      </c>
      <c r="E7" s="125" t="s">
        <v>855</v>
      </c>
      <c r="F7" s="125" t="s">
        <v>85</v>
      </c>
      <c r="G7" s="125" t="s">
        <v>152</v>
      </c>
      <c r="H7" s="125" t="s">
        <v>154</v>
      </c>
      <c r="I7" s="125" t="s">
        <v>119</v>
      </c>
      <c r="J7" s="125" t="s">
        <v>80</v>
      </c>
      <c r="K7" s="109"/>
      <c r="L7" s="109"/>
      <c r="M7" s="109"/>
    </row>
    <row r="8" spans="1:13" ht="10.5" customHeight="1" thickBot="1" x14ac:dyDescent="0.25">
      <c r="A8" s="126"/>
      <c r="B8" s="127" t="s">
        <v>86</v>
      </c>
      <c r="C8" s="127" t="s">
        <v>87</v>
      </c>
      <c r="D8" s="127" t="s">
        <v>87</v>
      </c>
      <c r="E8" s="127" t="s">
        <v>87</v>
      </c>
      <c r="F8" s="127" t="s">
        <v>87</v>
      </c>
      <c r="G8" s="127" t="s">
        <v>87</v>
      </c>
      <c r="H8" s="127" t="s">
        <v>87</v>
      </c>
      <c r="I8" s="127" t="s">
        <v>87</v>
      </c>
      <c r="J8" s="127" t="s">
        <v>89</v>
      </c>
      <c r="K8" s="110"/>
      <c r="L8" s="109"/>
      <c r="M8" s="109"/>
    </row>
    <row r="9" spans="1:13" ht="10.5" customHeight="1" x14ac:dyDescent="0.2">
      <c r="A9" s="149" t="s">
        <v>467</v>
      </c>
      <c r="B9" s="137"/>
      <c r="C9" s="137"/>
      <c r="D9" s="137"/>
      <c r="E9" s="137"/>
      <c r="F9" s="137"/>
      <c r="G9" s="137"/>
      <c r="H9" s="137"/>
      <c r="I9" s="137"/>
      <c r="J9" s="137"/>
    </row>
    <row r="10" spans="1:13" ht="10.5" customHeight="1" x14ac:dyDescent="0.2">
      <c r="A10" s="149"/>
      <c r="B10" s="137"/>
      <c r="C10" s="137"/>
      <c r="D10" s="137"/>
      <c r="E10" s="137"/>
      <c r="F10" s="137"/>
      <c r="G10" s="137"/>
      <c r="H10" s="137"/>
      <c r="I10" s="137"/>
      <c r="J10" s="137"/>
    </row>
    <row r="11" spans="1:13" ht="10.5" customHeight="1" x14ac:dyDescent="0.2">
      <c r="A11" s="149" t="s">
        <v>465</v>
      </c>
      <c r="B11" s="137"/>
      <c r="C11" s="137"/>
      <c r="D11" s="137"/>
      <c r="E11" s="137"/>
      <c r="F11" s="137"/>
      <c r="G11" s="137"/>
      <c r="H11" s="137"/>
      <c r="I11" s="137"/>
      <c r="J11" s="137"/>
    </row>
    <row r="12" spans="1:13" ht="10.5" customHeight="1" x14ac:dyDescent="0.2">
      <c r="A12" s="150" t="s">
        <v>280</v>
      </c>
      <c r="B12" s="528"/>
      <c r="C12" s="528">
        <v>0</v>
      </c>
      <c r="D12" s="528">
        <v>0</v>
      </c>
      <c r="E12" s="528">
        <v>0</v>
      </c>
      <c r="F12" s="528">
        <v>0</v>
      </c>
      <c r="G12" s="528">
        <v>0</v>
      </c>
      <c r="H12" s="528">
        <v>0</v>
      </c>
      <c r="I12" s="528">
        <v>0</v>
      </c>
      <c r="J12" s="529">
        <f t="shared" ref="J12:J20" si="0">SUM(B12:I12)</f>
        <v>0</v>
      </c>
    </row>
    <row r="13" spans="1:13" ht="10.5" customHeight="1" x14ac:dyDescent="0.2">
      <c r="A13" s="150" t="s">
        <v>281</v>
      </c>
      <c r="B13" s="534">
        <v>0</v>
      </c>
      <c r="C13" s="534">
        <v>0</v>
      </c>
      <c r="D13" s="534">
        <v>0</v>
      </c>
      <c r="E13" s="534">
        <v>0</v>
      </c>
      <c r="F13" s="534">
        <v>0</v>
      </c>
      <c r="G13" s="534">
        <v>0</v>
      </c>
      <c r="H13" s="534">
        <v>0</v>
      </c>
      <c r="I13" s="534">
        <v>0</v>
      </c>
      <c r="J13" s="535">
        <f t="shared" si="0"/>
        <v>0</v>
      </c>
    </row>
    <row r="14" spans="1:13" ht="10.5" customHeight="1" x14ac:dyDescent="0.2">
      <c r="A14" s="150" t="s">
        <v>415</v>
      </c>
      <c r="B14" s="534">
        <v>0</v>
      </c>
      <c r="C14" s="534">
        <v>0</v>
      </c>
      <c r="D14" s="534">
        <v>0</v>
      </c>
      <c r="E14" s="534">
        <v>0</v>
      </c>
      <c r="F14" s="534">
        <v>0</v>
      </c>
      <c r="G14" s="534">
        <v>0</v>
      </c>
      <c r="H14" s="534">
        <v>0</v>
      </c>
      <c r="I14" s="534">
        <v>0</v>
      </c>
      <c r="J14" s="535">
        <f t="shared" si="0"/>
        <v>0</v>
      </c>
    </row>
    <row r="15" spans="1:13" ht="10.5" customHeight="1" x14ac:dyDescent="0.2">
      <c r="A15" s="150" t="s">
        <v>282</v>
      </c>
      <c r="B15" s="534">
        <v>0</v>
      </c>
      <c r="C15" s="534">
        <v>0</v>
      </c>
      <c r="D15" s="534">
        <v>0</v>
      </c>
      <c r="E15" s="534">
        <v>0</v>
      </c>
      <c r="F15" s="534">
        <v>0</v>
      </c>
      <c r="G15" s="534">
        <v>0</v>
      </c>
      <c r="H15" s="534">
        <v>0</v>
      </c>
      <c r="I15" s="534">
        <v>0</v>
      </c>
      <c r="J15" s="535">
        <f t="shared" si="0"/>
        <v>0</v>
      </c>
    </row>
    <row r="16" spans="1:13" ht="10.5" customHeight="1" x14ac:dyDescent="0.2">
      <c r="A16" s="150" t="s">
        <v>547</v>
      </c>
      <c r="B16" s="534">
        <v>0</v>
      </c>
      <c r="C16" s="534">
        <v>0</v>
      </c>
      <c r="D16" s="534">
        <v>0</v>
      </c>
      <c r="E16" s="534">
        <v>0</v>
      </c>
      <c r="F16" s="534">
        <v>0</v>
      </c>
      <c r="G16" s="534">
        <v>0</v>
      </c>
      <c r="H16" s="534">
        <v>0</v>
      </c>
      <c r="I16" s="534">
        <v>0</v>
      </c>
      <c r="J16" s="535">
        <f t="shared" si="0"/>
        <v>0</v>
      </c>
    </row>
    <row r="17" spans="1:10" ht="10.5" customHeight="1" x14ac:dyDescent="0.2">
      <c r="A17" s="150" t="s">
        <v>548</v>
      </c>
      <c r="B17" s="534">
        <v>0</v>
      </c>
      <c r="C17" s="534">
        <v>0</v>
      </c>
      <c r="D17" s="534">
        <v>0</v>
      </c>
      <c r="E17" s="534">
        <v>0</v>
      </c>
      <c r="F17" s="534">
        <v>0</v>
      </c>
      <c r="G17" s="534">
        <v>0</v>
      </c>
      <c r="H17" s="534">
        <v>0</v>
      </c>
      <c r="I17" s="534">
        <v>0</v>
      </c>
      <c r="J17" s="535">
        <f t="shared" si="0"/>
        <v>0</v>
      </c>
    </row>
    <row r="18" spans="1:10" ht="10.5" customHeight="1" x14ac:dyDescent="0.2">
      <c r="A18" s="150" t="s">
        <v>68</v>
      </c>
      <c r="B18" s="534">
        <v>0</v>
      </c>
      <c r="C18" s="534">
        <v>0</v>
      </c>
      <c r="D18" s="534">
        <v>0</v>
      </c>
      <c r="E18" s="534">
        <v>0</v>
      </c>
      <c r="F18" s="534">
        <v>0</v>
      </c>
      <c r="G18" s="534">
        <v>0</v>
      </c>
      <c r="H18" s="534">
        <v>0</v>
      </c>
      <c r="I18" s="534">
        <v>0</v>
      </c>
      <c r="J18" s="535">
        <f t="shared" si="0"/>
        <v>0</v>
      </c>
    </row>
    <row r="19" spans="1:10" ht="10.5" customHeight="1" x14ac:dyDescent="0.2">
      <c r="A19" s="150" t="s">
        <v>908</v>
      </c>
      <c r="B19" s="534">
        <v>0</v>
      </c>
      <c r="C19" s="534">
        <v>0</v>
      </c>
      <c r="D19" s="534">
        <v>0</v>
      </c>
      <c r="E19" s="534">
        <v>0</v>
      </c>
      <c r="F19" s="534">
        <v>0</v>
      </c>
      <c r="G19" s="534">
        <v>0</v>
      </c>
      <c r="H19" s="534">
        <v>0</v>
      </c>
      <c r="I19" s="534">
        <v>0</v>
      </c>
      <c r="J19" s="537">
        <f t="shared" si="0"/>
        <v>0</v>
      </c>
    </row>
    <row r="20" spans="1:10" ht="10.5" customHeight="1" x14ac:dyDescent="0.2">
      <c r="A20" s="150" t="s">
        <v>283</v>
      </c>
      <c r="B20" s="534">
        <v>0</v>
      </c>
      <c r="C20" s="534">
        <v>0</v>
      </c>
      <c r="D20" s="534">
        <v>0</v>
      </c>
      <c r="E20" s="534">
        <v>0</v>
      </c>
      <c r="F20" s="534">
        <v>0</v>
      </c>
      <c r="G20" s="534">
        <v>0</v>
      </c>
      <c r="H20" s="534">
        <v>0</v>
      </c>
      <c r="I20" s="534">
        <v>0</v>
      </c>
      <c r="J20" s="535">
        <f t="shared" si="0"/>
        <v>0</v>
      </c>
    </row>
    <row r="21" spans="1:10" ht="10.5" customHeight="1" x14ac:dyDescent="0.2">
      <c r="A21" s="150" t="s">
        <v>787</v>
      </c>
      <c r="B21" s="534">
        <v>0</v>
      </c>
      <c r="C21" s="534">
        <v>0</v>
      </c>
      <c r="D21" s="534">
        <v>0</v>
      </c>
      <c r="E21" s="534">
        <v>0</v>
      </c>
      <c r="F21" s="534">
        <v>0</v>
      </c>
      <c r="G21" s="534">
        <v>0</v>
      </c>
      <c r="H21" s="534">
        <v>0</v>
      </c>
      <c r="I21" s="534">
        <v>0</v>
      </c>
      <c r="J21" s="535">
        <f>SUM(B21:I21)</f>
        <v>0</v>
      </c>
    </row>
    <row r="22" spans="1:10" ht="10.5" customHeight="1" x14ac:dyDescent="0.2">
      <c r="A22" s="150" t="s">
        <v>284</v>
      </c>
      <c r="B22" s="536"/>
      <c r="C22" s="536"/>
      <c r="D22" s="536"/>
      <c r="E22" s="536"/>
      <c r="F22" s="536"/>
      <c r="G22" s="536"/>
      <c r="H22" s="536"/>
      <c r="I22" s="536"/>
      <c r="J22" s="537"/>
    </row>
    <row r="23" spans="1:10" ht="10.5" customHeight="1" x14ac:dyDescent="0.2">
      <c r="A23" s="154" t="s">
        <v>285</v>
      </c>
      <c r="B23" s="534">
        <v>0</v>
      </c>
      <c r="C23" s="534">
        <v>0</v>
      </c>
      <c r="D23" s="534">
        <v>0</v>
      </c>
      <c r="E23" s="534">
        <v>0</v>
      </c>
      <c r="F23" s="534">
        <v>0</v>
      </c>
      <c r="G23" s="534">
        <v>0</v>
      </c>
      <c r="H23" s="534">
        <v>0</v>
      </c>
      <c r="I23" s="534">
        <v>0</v>
      </c>
      <c r="J23" s="535">
        <f>SUM(B23:I23)</f>
        <v>0</v>
      </c>
    </row>
    <row r="24" spans="1:10" ht="10.5" customHeight="1" x14ac:dyDescent="0.2">
      <c r="A24" s="154" t="s">
        <v>286</v>
      </c>
      <c r="B24" s="534">
        <v>0</v>
      </c>
      <c r="C24" s="534">
        <v>0</v>
      </c>
      <c r="D24" s="534">
        <v>0</v>
      </c>
      <c r="E24" s="534">
        <v>0</v>
      </c>
      <c r="F24" s="534">
        <v>0</v>
      </c>
      <c r="G24" s="534">
        <v>0</v>
      </c>
      <c r="H24" s="534">
        <v>0</v>
      </c>
      <c r="I24" s="534">
        <v>0</v>
      </c>
      <c r="J24" s="535">
        <f>SUM(B24:I24)</f>
        <v>0</v>
      </c>
    </row>
    <row r="25" spans="1:10" ht="10.5" customHeight="1" x14ac:dyDescent="0.2">
      <c r="A25" s="154" t="s">
        <v>330</v>
      </c>
      <c r="B25" s="534">
        <v>0</v>
      </c>
      <c r="C25" s="534">
        <v>0</v>
      </c>
      <c r="D25" s="534">
        <v>0</v>
      </c>
      <c r="E25" s="534">
        <v>0</v>
      </c>
      <c r="F25" s="534">
        <v>0</v>
      </c>
      <c r="G25" s="534">
        <v>0</v>
      </c>
      <c r="H25" s="534">
        <v>0</v>
      </c>
      <c r="I25" s="534">
        <v>0</v>
      </c>
      <c r="J25" s="535">
        <f>SUM(B25:I25)</f>
        <v>0</v>
      </c>
    </row>
    <row r="26" spans="1:10" ht="10.5" customHeight="1" x14ac:dyDescent="0.2">
      <c r="A26" s="150" t="s">
        <v>287</v>
      </c>
      <c r="B26" s="534">
        <v>0</v>
      </c>
      <c r="C26" s="534">
        <v>0</v>
      </c>
      <c r="D26" s="534">
        <v>0</v>
      </c>
      <c r="E26" s="534">
        <v>0</v>
      </c>
      <c r="F26" s="534">
        <v>0</v>
      </c>
      <c r="G26" s="534">
        <v>0</v>
      </c>
      <c r="H26" s="534">
        <v>0</v>
      </c>
      <c r="I26" s="534">
        <v>0</v>
      </c>
      <c r="J26" s="535">
        <f>SUM(B26:I26)</f>
        <v>0</v>
      </c>
    </row>
    <row r="27" spans="1:10" ht="12.75" customHeight="1" x14ac:dyDescent="0.2">
      <c r="A27" s="155" t="s">
        <v>288</v>
      </c>
      <c r="B27" s="538">
        <f>SUM(B12:B26)</f>
        <v>0</v>
      </c>
      <c r="C27" s="539">
        <f t="shared" ref="C27:I27" si="1">SUM(C12:C26)</f>
        <v>0</v>
      </c>
      <c r="D27" s="539">
        <f t="shared" si="1"/>
        <v>0</v>
      </c>
      <c r="E27" s="539">
        <f t="shared" si="1"/>
        <v>0</v>
      </c>
      <c r="F27" s="539">
        <f t="shared" si="1"/>
        <v>0</v>
      </c>
      <c r="G27" s="539">
        <f>SUM(G12:G26)</f>
        <v>0</v>
      </c>
      <c r="H27" s="539">
        <f t="shared" si="1"/>
        <v>0</v>
      </c>
      <c r="I27" s="539">
        <f t="shared" si="1"/>
        <v>0</v>
      </c>
      <c r="J27" s="540">
        <f>SUM(B27:I27)</f>
        <v>0</v>
      </c>
    </row>
    <row r="28" spans="1:10" ht="12.75" customHeight="1" x14ac:dyDescent="0.2">
      <c r="A28" s="155"/>
      <c r="B28" s="541"/>
      <c r="C28" s="541"/>
      <c r="D28" s="541"/>
      <c r="E28" s="541"/>
      <c r="F28" s="541"/>
      <c r="G28" s="541"/>
      <c r="H28" s="541"/>
      <c r="I28" s="541"/>
      <c r="J28" s="542"/>
    </row>
    <row r="29" spans="1:10" ht="12.75" customHeight="1" x14ac:dyDescent="0.2">
      <c r="A29" s="276" t="s">
        <v>562</v>
      </c>
      <c r="B29" s="504">
        <v>0</v>
      </c>
      <c r="C29" s="504">
        <v>0</v>
      </c>
      <c r="D29" s="504">
        <v>0</v>
      </c>
      <c r="E29" s="504">
        <v>0</v>
      </c>
      <c r="F29" s="504">
        <v>0</v>
      </c>
      <c r="G29" s="504">
        <v>0</v>
      </c>
      <c r="H29" s="504">
        <v>0</v>
      </c>
      <c r="I29" s="504">
        <v>0</v>
      </c>
      <c r="J29" s="535">
        <f>SUM(B29:I29)</f>
        <v>0</v>
      </c>
    </row>
    <row r="30" spans="1:10" ht="12.75" customHeight="1" x14ac:dyDescent="0.2">
      <c r="A30" s="155" t="s">
        <v>452</v>
      </c>
      <c r="B30" s="543">
        <f>SUM(B29)</f>
        <v>0</v>
      </c>
      <c r="C30" s="543">
        <f t="shared" ref="C30:I30" si="2">SUM(C29)</f>
        <v>0</v>
      </c>
      <c r="D30" s="543">
        <f t="shared" ref="D30" si="3">SUM(D29)</f>
        <v>0</v>
      </c>
      <c r="E30" s="543">
        <f t="shared" si="2"/>
        <v>0</v>
      </c>
      <c r="F30" s="543">
        <f t="shared" si="2"/>
        <v>0</v>
      </c>
      <c r="G30" s="543">
        <f t="shared" si="2"/>
        <v>0</v>
      </c>
      <c r="H30" s="543">
        <f t="shared" si="2"/>
        <v>0</v>
      </c>
      <c r="I30" s="543">
        <f t="shared" si="2"/>
        <v>0</v>
      </c>
      <c r="J30" s="543">
        <f>SUM(B30:I30)</f>
        <v>0</v>
      </c>
    </row>
    <row r="31" spans="1:10" ht="12.75" customHeight="1" thickBot="1" x14ac:dyDescent="0.25">
      <c r="A31" s="276" t="s">
        <v>464</v>
      </c>
      <c r="B31" s="530">
        <f t="shared" ref="B31:J31" si="4">B27+B30</f>
        <v>0</v>
      </c>
      <c r="C31" s="530">
        <f t="shared" si="4"/>
        <v>0</v>
      </c>
      <c r="D31" s="530">
        <f t="shared" ref="D31" si="5">D27+D30</f>
        <v>0</v>
      </c>
      <c r="E31" s="530">
        <f t="shared" si="4"/>
        <v>0</v>
      </c>
      <c r="F31" s="530">
        <f t="shared" si="4"/>
        <v>0</v>
      </c>
      <c r="G31" s="530">
        <f t="shared" si="4"/>
        <v>0</v>
      </c>
      <c r="H31" s="530">
        <f t="shared" si="4"/>
        <v>0</v>
      </c>
      <c r="I31" s="530">
        <f t="shared" si="4"/>
        <v>0</v>
      </c>
      <c r="J31" s="530">
        <f t="shared" si="4"/>
        <v>0</v>
      </c>
    </row>
    <row r="32" spans="1:10" ht="12.75" customHeight="1" thickTop="1" x14ac:dyDescent="0.2">
      <c r="A32" s="155"/>
      <c r="B32" s="151"/>
      <c r="C32" s="151"/>
      <c r="D32" s="151"/>
      <c r="E32" s="151"/>
      <c r="F32" s="151"/>
      <c r="G32" s="151"/>
      <c r="H32" s="151"/>
      <c r="I32" s="151"/>
      <c r="J32" s="157"/>
    </row>
    <row r="33" spans="1:10" ht="10.5" customHeight="1" x14ac:dyDescent="0.2">
      <c r="A33" s="149"/>
      <c r="B33" s="156"/>
      <c r="C33" s="156"/>
      <c r="D33" s="156"/>
      <c r="E33" s="156"/>
      <c r="F33" s="156"/>
      <c r="G33" s="156"/>
      <c r="H33" s="156"/>
      <c r="I33" s="156"/>
      <c r="J33" s="156"/>
    </row>
    <row r="34" spans="1:10" ht="10.5" customHeight="1" x14ac:dyDescent="0.2">
      <c r="A34" s="149" t="s">
        <v>469</v>
      </c>
      <c r="B34" s="156"/>
      <c r="C34" s="156"/>
      <c r="D34" s="156"/>
      <c r="E34" s="156"/>
      <c r="F34" s="156"/>
      <c r="G34" s="156"/>
      <c r="H34" s="156"/>
      <c r="I34" s="156"/>
      <c r="J34" s="156"/>
    </row>
    <row r="35" spans="1:10" ht="10.5" customHeight="1" x14ac:dyDescent="0.2">
      <c r="A35" s="149"/>
      <c r="B35" s="156"/>
      <c r="C35" s="156"/>
      <c r="D35" s="156"/>
      <c r="E35" s="156"/>
      <c r="F35" s="156"/>
      <c r="G35" s="156"/>
      <c r="H35" s="156"/>
      <c r="I35" s="156"/>
      <c r="J35" s="156"/>
    </row>
    <row r="36" spans="1:10" ht="10.5" customHeight="1" x14ac:dyDescent="0.2">
      <c r="A36" s="149" t="s">
        <v>78</v>
      </c>
      <c r="B36" s="156"/>
      <c r="C36" s="156"/>
      <c r="D36" s="156"/>
      <c r="E36" s="156"/>
      <c r="F36" s="156"/>
      <c r="G36" s="156"/>
      <c r="H36" s="156"/>
      <c r="I36" s="156"/>
      <c r="J36" s="156"/>
    </row>
    <row r="37" spans="1:10" ht="10.5" customHeight="1" x14ac:dyDescent="0.2">
      <c r="A37" s="150" t="s">
        <v>289</v>
      </c>
      <c r="B37" s="528">
        <v>0</v>
      </c>
      <c r="C37" s="528">
        <v>0</v>
      </c>
      <c r="D37" s="528">
        <v>0</v>
      </c>
      <c r="E37" s="528">
        <v>0</v>
      </c>
      <c r="F37" s="528">
        <v>0</v>
      </c>
      <c r="G37" s="528">
        <v>0</v>
      </c>
      <c r="H37" s="528">
        <v>0</v>
      </c>
      <c r="I37" s="528">
        <v>0</v>
      </c>
      <c r="J37" s="531">
        <f t="shared" ref="J37:J42" si="6">SUM(B37:I37)</f>
        <v>0</v>
      </c>
    </row>
    <row r="38" spans="1:10" ht="10.5" customHeight="1" x14ac:dyDescent="0.2">
      <c r="A38" s="150" t="s">
        <v>442</v>
      </c>
      <c r="B38" s="534">
        <v>0</v>
      </c>
      <c r="C38" s="534">
        <v>0</v>
      </c>
      <c r="D38" s="534">
        <v>0</v>
      </c>
      <c r="E38" s="534">
        <v>0</v>
      </c>
      <c r="F38" s="534">
        <v>0</v>
      </c>
      <c r="G38" s="534">
        <v>0</v>
      </c>
      <c r="H38" s="534">
        <v>0</v>
      </c>
      <c r="I38" s="534">
        <v>0</v>
      </c>
      <c r="J38" s="535">
        <f t="shared" si="6"/>
        <v>0</v>
      </c>
    </row>
    <row r="39" spans="1:10" ht="10.5" customHeight="1" x14ac:dyDescent="0.2">
      <c r="A39" s="150" t="s">
        <v>290</v>
      </c>
      <c r="B39" s="534">
        <v>0</v>
      </c>
      <c r="C39" s="534">
        <v>0</v>
      </c>
      <c r="D39" s="534">
        <v>0</v>
      </c>
      <c r="E39" s="534">
        <v>0</v>
      </c>
      <c r="F39" s="534">
        <v>0</v>
      </c>
      <c r="G39" s="534">
        <v>0</v>
      </c>
      <c r="H39" s="534">
        <v>0</v>
      </c>
      <c r="I39" s="534">
        <v>0</v>
      </c>
      <c r="J39" s="535">
        <f t="shared" si="6"/>
        <v>0</v>
      </c>
    </row>
    <row r="40" spans="1:10" ht="10.5" customHeight="1" x14ac:dyDescent="0.2">
      <c r="A40" s="150" t="s">
        <v>546</v>
      </c>
      <c r="B40" s="534">
        <v>0</v>
      </c>
      <c r="C40" s="534">
        <v>0</v>
      </c>
      <c r="D40" s="534">
        <v>0</v>
      </c>
      <c r="E40" s="534">
        <v>0</v>
      </c>
      <c r="F40" s="534">
        <v>0</v>
      </c>
      <c r="G40" s="534">
        <v>0</v>
      </c>
      <c r="H40" s="534">
        <v>0</v>
      </c>
      <c r="I40" s="534">
        <v>0</v>
      </c>
      <c r="J40" s="535">
        <f t="shared" si="6"/>
        <v>0</v>
      </c>
    </row>
    <row r="41" spans="1:10" ht="10.5" customHeight="1" x14ac:dyDescent="0.2">
      <c r="A41" s="150" t="s">
        <v>549</v>
      </c>
      <c r="B41" s="534">
        <v>0</v>
      </c>
      <c r="C41" s="534">
        <v>0</v>
      </c>
      <c r="D41" s="534">
        <v>0</v>
      </c>
      <c r="E41" s="534">
        <v>0</v>
      </c>
      <c r="F41" s="534">
        <v>0</v>
      </c>
      <c r="G41" s="534">
        <v>0</v>
      </c>
      <c r="H41" s="534"/>
      <c r="I41" s="534"/>
      <c r="J41" s="535">
        <f>SUM(B41:I41)</f>
        <v>0</v>
      </c>
    </row>
    <row r="42" spans="1:10" ht="10.5" customHeight="1" x14ac:dyDescent="0.2">
      <c r="A42" s="150" t="s">
        <v>291</v>
      </c>
      <c r="B42" s="534">
        <v>0</v>
      </c>
      <c r="C42" s="534">
        <v>0</v>
      </c>
      <c r="D42" s="534">
        <v>0</v>
      </c>
      <c r="E42" s="534">
        <v>0</v>
      </c>
      <c r="F42" s="534">
        <v>0</v>
      </c>
      <c r="G42" s="534">
        <v>0</v>
      </c>
      <c r="H42" s="534">
        <v>0</v>
      </c>
      <c r="I42" s="534">
        <v>0</v>
      </c>
      <c r="J42" s="535">
        <f t="shared" si="6"/>
        <v>0</v>
      </c>
    </row>
    <row r="43" spans="1:10" ht="10.5" customHeight="1" x14ac:dyDescent="0.2">
      <c r="A43" s="155" t="s">
        <v>292</v>
      </c>
      <c r="B43" s="539">
        <f t="shared" ref="B43:I43" si="7">SUM(B37:B42)</f>
        <v>0</v>
      </c>
      <c r="C43" s="539">
        <f t="shared" si="7"/>
        <v>0</v>
      </c>
      <c r="D43" s="539">
        <f t="shared" ref="D43" si="8">SUM(D37:D42)</f>
        <v>0</v>
      </c>
      <c r="E43" s="539">
        <f t="shared" si="7"/>
        <v>0</v>
      </c>
      <c r="F43" s="539">
        <f t="shared" si="7"/>
        <v>0</v>
      </c>
      <c r="G43" s="539">
        <f t="shared" si="7"/>
        <v>0</v>
      </c>
      <c r="H43" s="539">
        <f t="shared" si="7"/>
        <v>0</v>
      </c>
      <c r="I43" s="539">
        <f t="shared" si="7"/>
        <v>0</v>
      </c>
      <c r="J43" s="540">
        <f>SUM(B43:I43)</f>
        <v>0</v>
      </c>
    </row>
    <row r="44" spans="1:10" ht="10.5" customHeight="1" x14ac:dyDescent="0.2">
      <c r="A44" s="155"/>
      <c r="B44" s="537"/>
      <c r="C44" s="537"/>
      <c r="D44" s="537"/>
      <c r="E44" s="537"/>
      <c r="F44" s="537"/>
      <c r="G44" s="537"/>
      <c r="H44" s="537"/>
      <c r="I44" s="537"/>
      <c r="J44" s="535"/>
    </row>
    <row r="45" spans="1:10" ht="10.5" customHeight="1" x14ac:dyDescent="0.2">
      <c r="B45" s="537"/>
      <c r="C45" s="537"/>
      <c r="D45" s="537"/>
      <c r="E45" s="537"/>
      <c r="F45" s="537"/>
      <c r="G45" s="537"/>
      <c r="H45" s="537"/>
      <c r="I45" s="537"/>
      <c r="J45" s="535"/>
    </row>
    <row r="46" spans="1:10" ht="10.5" customHeight="1" x14ac:dyDescent="0.2">
      <c r="A46" s="276" t="s">
        <v>563</v>
      </c>
      <c r="B46" s="534">
        <v>0</v>
      </c>
      <c r="C46" s="534">
        <v>0</v>
      </c>
      <c r="D46" s="534">
        <v>0</v>
      </c>
      <c r="E46" s="534">
        <v>0</v>
      </c>
      <c r="F46" s="534">
        <v>0</v>
      </c>
      <c r="G46" s="534">
        <v>0</v>
      </c>
      <c r="H46" s="534">
        <v>0</v>
      </c>
      <c r="I46" s="534">
        <v>0</v>
      </c>
      <c r="J46" s="537">
        <f>SUM(B46:I46)</f>
        <v>0</v>
      </c>
    </row>
    <row r="47" spans="1:10" ht="10.5" customHeight="1" x14ac:dyDescent="0.2">
      <c r="A47" s="155" t="s">
        <v>453</v>
      </c>
      <c r="B47" s="543">
        <f>SUM(B46)</f>
        <v>0</v>
      </c>
      <c r="C47" s="543">
        <f t="shared" ref="C47:I47" si="9">SUM(C46)</f>
        <v>0</v>
      </c>
      <c r="D47" s="543">
        <f t="shared" ref="D47" si="10">SUM(D46)</f>
        <v>0</v>
      </c>
      <c r="E47" s="543">
        <f t="shared" si="9"/>
        <v>0</v>
      </c>
      <c r="F47" s="543">
        <f t="shared" si="9"/>
        <v>0</v>
      </c>
      <c r="G47" s="543">
        <f t="shared" si="9"/>
        <v>0</v>
      </c>
      <c r="H47" s="543">
        <f t="shared" si="9"/>
        <v>0</v>
      </c>
      <c r="I47" s="543">
        <f t="shared" si="9"/>
        <v>0</v>
      </c>
      <c r="J47" s="544">
        <f>SUM(B47:I47)</f>
        <v>0</v>
      </c>
    </row>
    <row r="48" spans="1:10" ht="10.5" customHeight="1" x14ac:dyDescent="0.2">
      <c r="A48" s="276"/>
      <c r="B48" s="537"/>
      <c r="C48" s="537"/>
      <c r="D48" s="537"/>
      <c r="E48" s="537"/>
      <c r="F48" s="537"/>
      <c r="G48" s="537"/>
      <c r="H48" s="537"/>
      <c r="I48" s="537"/>
      <c r="J48" s="535"/>
    </row>
    <row r="49" spans="1:17" ht="11.25" customHeight="1" x14ac:dyDescent="0.2">
      <c r="A49" s="149" t="s">
        <v>322</v>
      </c>
      <c r="B49" s="156"/>
      <c r="C49" s="156"/>
      <c r="D49" s="156"/>
      <c r="E49" s="156"/>
      <c r="F49" s="156"/>
      <c r="G49" s="156"/>
      <c r="H49" s="156"/>
      <c r="I49" s="156"/>
      <c r="J49" s="156"/>
    </row>
    <row r="50" spans="1:17" ht="10.5" customHeight="1" x14ac:dyDescent="0.2">
      <c r="A50" s="150" t="s">
        <v>409</v>
      </c>
      <c r="B50" s="534">
        <v>0</v>
      </c>
      <c r="C50" s="534">
        <v>0</v>
      </c>
      <c r="D50" s="534">
        <v>0</v>
      </c>
      <c r="E50" s="534">
        <v>0</v>
      </c>
      <c r="F50" s="534">
        <v>0</v>
      </c>
      <c r="G50" s="534">
        <v>0</v>
      </c>
      <c r="H50" s="534">
        <v>0</v>
      </c>
      <c r="I50" s="534">
        <v>0</v>
      </c>
      <c r="J50" s="535">
        <f t="shared" ref="J50:J56" si="11">SUM(B50:I50)</f>
        <v>0</v>
      </c>
    </row>
    <row r="51" spans="1:17" ht="10.5" customHeight="1" x14ac:dyDescent="0.2">
      <c r="A51" s="150" t="s">
        <v>141</v>
      </c>
      <c r="B51" s="534">
        <v>0</v>
      </c>
      <c r="C51" s="534">
        <v>0</v>
      </c>
      <c r="D51" s="534">
        <v>0</v>
      </c>
      <c r="E51" s="534">
        <v>0</v>
      </c>
      <c r="F51" s="534">
        <v>0</v>
      </c>
      <c r="G51" s="534">
        <v>0</v>
      </c>
      <c r="H51" s="534">
        <v>0</v>
      </c>
      <c r="I51" s="534">
        <v>0</v>
      </c>
      <c r="J51" s="535">
        <f t="shared" si="11"/>
        <v>0</v>
      </c>
    </row>
    <row r="52" spans="1:17" ht="10.5" customHeight="1" x14ac:dyDescent="0.2">
      <c r="A52" s="150" t="s">
        <v>410</v>
      </c>
      <c r="B52" s="534">
        <v>0</v>
      </c>
      <c r="C52" s="534">
        <v>0</v>
      </c>
      <c r="D52" s="534">
        <v>0</v>
      </c>
      <c r="E52" s="534">
        <v>0</v>
      </c>
      <c r="F52" s="534">
        <v>0</v>
      </c>
      <c r="G52" s="534">
        <v>0</v>
      </c>
      <c r="H52" s="534">
        <v>0</v>
      </c>
      <c r="I52" s="534">
        <v>0</v>
      </c>
      <c r="J52" s="535">
        <f t="shared" si="11"/>
        <v>0</v>
      </c>
    </row>
    <row r="53" spans="1:17" ht="10.5" customHeight="1" x14ac:dyDescent="0.2">
      <c r="A53" s="150" t="s">
        <v>411</v>
      </c>
      <c r="B53" s="534">
        <v>0</v>
      </c>
      <c r="C53" s="534">
        <v>0</v>
      </c>
      <c r="D53" s="534">
        <v>0</v>
      </c>
      <c r="E53" s="534">
        <v>0</v>
      </c>
      <c r="F53" s="534">
        <v>0</v>
      </c>
      <c r="G53" s="534">
        <v>0</v>
      </c>
      <c r="H53" s="534">
        <v>0</v>
      </c>
      <c r="I53" s="534">
        <v>0</v>
      </c>
      <c r="J53" s="535">
        <f t="shared" si="11"/>
        <v>0</v>
      </c>
    </row>
    <row r="54" spans="1:17" ht="10.5" customHeight="1" x14ac:dyDescent="0.2">
      <c r="A54" s="150" t="s">
        <v>412</v>
      </c>
      <c r="B54" s="545">
        <f>B55-B50-B51-B52-B53</f>
        <v>0</v>
      </c>
      <c r="C54" s="545">
        <f t="shared" ref="C54:I54" si="12">C55-C50-C51-C52-C53</f>
        <v>0</v>
      </c>
      <c r="D54" s="545">
        <f t="shared" si="12"/>
        <v>0</v>
      </c>
      <c r="E54" s="545">
        <f t="shared" si="12"/>
        <v>0</v>
      </c>
      <c r="F54" s="545">
        <f t="shared" si="12"/>
        <v>0</v>
      </c>
      <c r="G54" s="545">
        <f t="shared" si="12"/>
        <v>0</v>
      </c>
      <c r="H54" s="545">
        <f t="shared" si="12"/>
        <v>0</v>
      </c>
      <c r="I54" s="545">
        <f t="shared" si="12"/>
        <v>0</v>
      </c>
      <c r="J54" s="546">
        <f t="shared" si="11"/>
        <v>0</v>
      </c>
    </row>
    <row r="55" spans="1:17" ht="10.5" customHeight="1" thickBot="1" x14ac:dyDescent="0.25">
      <c r="A55" s="155" t="s">
        <v>0</v>
      </c>
      <c r="B55" s="547">
        <f>'Gov Funds - Rev-Exp'!B69</f>
        <v>0</v>
      </c>
      <c r="C55" s="547">
        <f>'Gov Funds - Rev-Exp'!C69</f>
        <v>0</v>
      </c>
      <c r="D55" s="547">
        <f>'Gov Funds - Rev-Exp'!E69</f>
        <v>0</v>
      </c>
      <c r="E55" s="547">
        <f>'Gov Funds - Rev-Exp'!E69</f>
        <v>0</v>
      </c>
      <c r="F55" s="547">
        <f>'Gov Funds - Rev-Exp'!F69</f>
        <v>0</v>
      </c>
      <c r="G55" s="547">
        <f>'Gov Funds - Rev-Exp'!G69</f>
        <v>0</v>
      </c>
      <c r="H55" s="547">
        <f>'Gov Funds - Rev-Exp'!H69</f>
        <v>0</v>
      </c>
      <c r="I55" s="547">
        <f>'Gov Funds - Rev-Exp'!I69</f>
        <v>0</v>
      </c>
      <c r="J55" s="537">
        <f t="shared" si="11"/>
        <v>0</v>
      </c>
    </row>
    <row r="56" spans="1:17" ht="12.75" customHeight="1" thickBot="1" x14ac:dyDescent="0.25">
      <c r="A56" s="149" t="s">
        <v>470</v>
      </c>
      <c r="B56" s="532">
        <f>SUM(B43,B47,B55)</f>
        <v>0</v>
      </c>
      <c r="C56" s="532">
        <f t="shared" ref="C56:I56" si="13">SUM(C43,C47,C55)</f>
        <v>0</v>
      </c>
      <c r="D56" s="532">
        <f t="shared" ref="D56" si="14">SUM(D43,D47,D55)</f>
        <v>0</v>
      </c>
      <c r="E56" s="783">
        <f t="shared" si="13"/>
        <v>0</v>
      </c>
      <c r="F56" s="532">
        <f t="shared" si="13"/>
        <v>0</v>
      </c>
      <c r="G56" s="532">
        <f t="shared" si="13"/>
        <v>0</v>
      </c>
      <c r="H56" s="532">
        <f t="shared" si="13"/>
        <v>0</v>
      </c>
      <c r="I56" s="532">
        <f t="shared" si="13"/>
        <v>0</v>
      </c>
      <c r="J56" s="533">
        <f t="shared" si="11"/>
        <v>0</v>
      </c>
      <c r="M56" s="304">
        <f>J56-J31</f>
        <v>0</v>
      </c>
      <c r="N56" s="305" t="s">
        <v>623</v>
      </c>
      <c r="O56" s="305"/>
      <c r="P56" s="305"/>
      <c r="Q56" s="306"/>
    </row>
    <row r="57" spans="1:17" ht="10.5" customHeight="1" thickTop="1" x14ac:dyDescent="0.2">
      <c r="A57" s="149"/>
      <c r="B57" s="137"/>
      <c r="C57" s="137"/>
      <c r="D57" s="137"/>
      <c r="E57" s="137"/>
      <c r="F57" s="137"/>
      <c r="G57" s="137"/>
      <c r="H57" s="137"/>
      <c r="I57" s="137"/>
      <c r="J57" s="137"/>
    </row>
    <row r="58" spans="1:17" ht="10.5" customHeight="1" x14ac:dyDescent="0.2">
      <c r="A58" s="158" t="s">
        <v>781</v>
      </c>
      <c r="B58" s="137"/>
      <c r="C58" s="137"/>
      <c r="D58" s="137"/>
      <c r="E58" s="137"/>
      <c r="F58" s="137"/>
      <c r="G58" s="137"/>
      <c r="H58" s="137"/>
      <c r="I58" s="137"/>
      <c r="J58" s="137"/>
    </row>
    <row r="59" spans="1:17" ht="10.5" customHeight="1" x14ac:dyDescent="0.2">
      <c r="A59" s="150" t="s">
        <v>324</v>
      </c>
      <c r="B59" s="137"/>
      <c r="C59" s="137"/>
      <c r="D59" s="137"/>
      <c r="E59" s="137"/>
      <c r="F59" s="137"/>
      <c r="G59" s="137"/>
      <c r="H59" s="137"/>
      <c r="I59" s="137"/>
      <c r="J59" s="137"/>
    </row>
    <row r="60" spans="1:17" ht="10.5" customHeight="1" x14ac:dyDescent="0.2">
      <c r="A60" s="154" t="s">
        <v>323</v>
      </c>
      <c r="B60" s="137"/>
      <c r="C60" s="137"/>
      <c r="D60" s="137"/>
      <c r="E60" s="137"/>
      <c r="F60" s="137"/>
      <c r="G60" s="137"/>
      <c r="H60" s="137"/>
      <c r="I60" s="137"/>
      <c r="J60" s="204">
        <f>'DW Net Position'!C32</f>
        <v>0</v>
      </c>
    </row>
    <row r="61" spans="1:17" s="297" customFormat="1" ht="10.5" customHeight="1" x14ac:dyDescent="0.2">
      <c r="A61" s="150" t="s">
        <v>1041</v>
      </c>
      <c r="B61" s="137"/>
      <c r="C61" s="137"/>
      <c r="D61" s="137"/>
      <c r="E61" s="137"/>
      <c r="F61" s="137"/>
      <c r="G61" s="137"/>
      <c r="H61" s="137"/>
      <c r="I61" s="137"/>
      <c r="J61" s="204"/>
      <c r="K61" s="112"/>
    </row>
    <row r="62" spans="1:17" s="297" customFormat="1" ht="10.5" customHeight="1" x14ac:dyDescent="0.2">
      <c r="A62" s="154" t="s">
        <v>323</v>
      </c>
      <c r="B62" s="137"/>
      <c r="C62" s="137"/>
      <c r="D62" s="137"/>
      <c r="E62" s="137"/>
      <c r="F62" s="137"/>
      <c r="G62" s="137"/>
      <c r="H62" s="137"/>
      <c r="I62" s="137"/>
      <c r="J62" s="204">
        <f>'DW Net Position'!C40</f>
        <v>0</v>
      </c>
      <c r="K62" s="112"/>
    </row>
    <row r="63" spans="1:17" ht="10.5" customHeight="1" x14ac:dyDescent="0.2">
      <c r="A63" s="158" t="s">
        <v>701</v>
      </c>
      <c r="B63" s="137"/>
      <c r="C63" s="137"/>
      <c r="D63" s="137"/>
      <c r="E63" s="137"/>
      <c r="F63" s="137"/>
      <c r="G63" s="137"/>
      <c r="H63" s="137"/>
      <c r="I63" s="137"/>
      <c r="J63" s="204">
        <f>(JEs!D15)</f>
        <v>0</v>
      </c>
    </row>
    <row r="64" spans="1:17" ht="10.5" customHeight="1" x14ac:dyDescent="0.2">
      <c r="A64" s="790" t="s">
        <v>384</v>
      </c>
      <c r="B64" s="790"/>
      <c r="C64" s="790"/>
      <c r="D64" s="790"/>
      <c r="E64" s="790"/>
      <c r="F64" s="790"/>
      <c r="G64" s="137"/>
      <c r="H64" s="137"/>
      <c r="I64" s="137"/>
      <c r="J64" s="137"/>
    </row>
    <row r="65" spans="1:10" ht="10.5" customHeight="1" x14ac:dyDescent="0.2">
      <c r="A65" s="790"/>
      <c r="B65" s="790"/>
      <c r="C65" s="790"/>
      <c r="D65" s="790"/>
      <c r="E65" s="790"/>
      <c r="F65" s="790"/>
      <c r="G65" s="137"/>
      <c r="H65" s="137"/>
      <c r="I65" s="137"/>
      <c r="J65" s="204">
        <f>(JEs!D10+JEs!D22)</f>
        <v>0</v>
      </c>
    </row>
    <row r="66" spans="1:10" ht="10.5" customHeight="1" x14ac:dyDescent="0.2">
      <c r="A66" s="383"/>
      <c r="B66" s="383"/>
      <c r="C66" s="383"/>
      <c r="D66" s="383"/>
      <c r="E66" s="383"/>
      <c r="F66" s="383"/>
      <c r="G66" s="137"/>
      <c r="H66" s="137"/>
      <c r="I66" s="137"/>
      <c r="J66" s="137"/>
    </row>
    <row r="67" spans="1:10" ht="24" customHeight="1" x14ac:dyDescent="0.2">
      <c r="A67" s="383" t="s">
        <v>798</v>
      </c>
      <c r="B67" s="383"/>
      <c r="C67" s="383"/>
      <c r="D67" s="383"/>
      <c r="E67" s="383"/>
      <c r="F67" s="383"/>
      <c r="G67" s="137"/>
      <c r="H67" s="137"/>
      <c r="I67" s="137"/>
      <c r="J67" s="137"/>
    </row>
    <row r="68" spans="1:10" ht="10.5" customHeight="1" x14ac:dyDescent="0.2">
      <c r="A68" s="384" t="s">
        <v>729</v>
      </c>
      <c r="B68" s="383"/>
      <c r="C68" s="383"/>
      <c r="D68" s="383"/>
      <c r="E68" s="383"/>
      <c r="F68" s="383"/>
      <c r="G68" s="137"/>
      <c r="H68" s="137"/>
      <c r="I68" s="137"/>
      <c r="J68" s="204">
        <f>JEs!D302-JEs!F302+JEs!D315-JEs!F315+JEs!D351-JEs!F351</f>
        <v>0</v>
      </c>
    </row>
    <row r="69" spans="1:10" ht="10.5" customHeight="1" x14ac:dyDescent="0.2">
      <c r="A69" s="384" t="s">
        <v>730</v>
      </c>
      <c r="B69" s="383"/>
      <c r="C69" s="383"/>
      <c r="D69" s="383"/>
      <c r="E69" s="383"/>
      <c r="F69" s="383"/>
      <c r="G69" s="137"/>
      <c r="H69" s="137"/>
      <c r="I69" s="137"/>
      <c r="J69" s="204">
        <f>JEs!D304-JEs!F304+JEs!D363-JEs!F363</f>
        <v>0</v>
      </c>
    </row>
    <row r="70" spans="1:10" ht="10.5" customHeight="1" x14ac:dyDescent="0.2">
      <c r="A70" s="384" t="s">
        <v>799</v>
      </c>
      <c r="B70" s="383"/>
      <c r="C70" s="383"/>
      <c r="D70" s="383"/>
      <c r="E70" s="383"/>
      <c r="F70" s="383"/>
      <c r="G70" s="137"/>
      <c r="H70" s="137"/>
      <c r="I70" s="137"/>
      <c r="J70" s="204">
        <f>JEs!D398-JEs!F398+JEs!D414-JEs!F414+JEs!D435-JEs!F435</f>
        <v>0</v>
      </c>
    </row>
    <row r="71" spans="1:10" ht="10.5" customHeight="1" x14ac:dyDescent="0.2">
      <c r="A71" s="384" t="s">
        <v>800</v>
      </c>
      <c r="B71" s="383"/>
      <c r="C71" s="383"/>
      <c r="D71" s="383"/>
      <c r="E71" s="383"/>
      <c r="F71" s="383"/>
      <c r="G71" s="137"/>
      <c r="H71" s="137"/>
      <c r="I71" s="137"/>
      <c r="J71" s="204">
        <f>JEs!D400-JEs!F400+JEs!D447-JEs!F447</f>
        <v>0</v>
      </c>
    </row>
    <row r="72" spans="1:10" ht="10.5" customHeight="1" x14ac:dyDescent="0.2">
      <c r="A72" s="383"/>
      <c r="B72" s="383"/>
      <c r="C72" s="383"/>
      <c r="D72" s="383"/>
      <c r="E72" s="383"/>
      <c r="F72" s="383"/>
      <c r="G72" s="137"/>
      <c r="H72" s="137"/>
      <c r="I72" s="137"/>
      <c r="J72" s="137"/>
    </row>
    <row r="73" spans="1:10" ht="10.5" customHeight="1" x14ac:dyDescent="0.2">
      <c r="A73" s="190" t="s">
        <v>801</v>
      </c>
      <c r="B73" s="137"/>
      <c r="C73" s="137"/>
      <c r="D73" s="137"/>
      <c r="E73" s="137"/>
      <c r="F73" s="137"/>
      <c r="G73" s="137"/>
      <c r="H73" s="137"/>
      <c r="I73" s="137"/>
      <c r="J73" s="137"/>
    </row>
    <row r="74" spans="1:10" ht="10.5" customHeight="1" x14ac:dyDescent="0.2">
      <c r="A74" s="382" t="s">
        <v>726</v>
      </c>
      <c r="B74" s="137"/>
      <c r="C74" s="137"/>
      <c r="D74" s="137"/>
      <c r="E74" s="137"/>
      <c r="F74" s="137"/>
      <c r="G74" s="137"/>
      <c r="H74" s="137"/>
      <c r="I74" s="137"/>
      <c r="J74" s="137"/>
    </row>
    <row r="75" spans="1:10" ht="10.5" customHeight="1" x14ac:dyDescent="0.2">
      <c r="A75" s="154" t="s">
        <v>402</v>
      </c>
      <c r="B75" s="137"/>
      <c r="C75" s="137"/>
      <c r="D75" s="137"/>
      <c r="E75" s="137"/>
      <c r="F75" s="137"/>
      <c r="G75" s="137"/>
      <c r="H75" s="137"/>
      <c r="I75" s="137"/>
      <c r="J75" s="204">
        <f>'long term debt'!G3*-1</f>
        <v>0</v>
      </c>
    </row>
    <row r="76" spans="1:10" ht="10.5" customHeight="1" x14ac:dyDescent="0.2">
      <c r="A76" s="154" t="s">
        <v>403</v>
      </c>
      <c r="B76" s="137"/>
      <c r="C76" s="137"/>
      <c r="D76" s="137"/>
      <c r="E76" s="137"/>
      <c r="F76" s="137"/>
      <c r="G76" s="137"/>
      <c r="H76" s="137"/>
      <c r="I76" s="137"/>
      <c r="J76" s="204">
        <f>'long term debt'!H3*-1</f>
        <v>0</v>
      </c>
    </row>
    <row r="77" spans="1:10" ht="10.5" customHeight="1" x14ac:dyDescent="0.2">
      <c r="A77" s="154" t="s">
        <v>776</v>
      </c>
      <c r="B77" s="137"/>
      <c r="C77" s="137"/>
      <c r="D77" s="137"/>
      <c r="E77" s="137"/>
      <c r="F77" s="137"/>
      <c r="G77" s="137"/>
      <c r="H77" s="137"/>
      <c r="I77" s="137"/>
      <c r="J77" s="204">
        <f>-'long term debt'!F4</f>
        <v>0</v>
      </c>
    </row>
    <row r="78" spans="1:10" ht="10.5" customHeight="1" x14ac:dyDescent="0.2">
      <c r="A78" s="154" t="s">
        <v>392</v>
      </c>
      <c r="B78" s="137"/>
      <c r="C78" s="137"/>
      <c r="D78" s="137"/>
      <c r="E78" s="137"/>
      <c r="F78" s="137"/>
      <c r="G78" s="137"/>
      <c r="H78" s="137"/>
      <c r="I78" s="137"/>
      <c r="J78" s="204">
        <f>'DW Net Position'!C63*-1</f>
        <v>0</v>
      </c>
    </row>
    <row r="79" spans="1:10" ht="10.5" customHeight="1" x14ac:dyDescent="0.2">
      <c r="A79" s="154" t="s">
        <v>385</v>
      </c>
      <c r="B79" s="137"/>
      <c r="C79" s="137"/>
      <c r="D79" s="137"/>
      <c r="E79" s="137"/>
      <c r="F79" s="137"/>
      <c r="G79" s="137"/>
      <c r="H79" s="137"/>
      <c r="I79" s="137"/>
      <c r="J79" s="204">
        <f>'long term debt'!F6*-1</f>
        <v>0</v>
      </c>
    </row>
    <row r="80" spans="1:10" ht="10.5" customHeight="1" x14ac:dyDescent="0.2">
      <c r="A80" s="154" t="s">
        <v>131</v>
      </c>
      <c r="B80" s="154"/>
      <c r="C80" s="154"/>
      <c r="D80" s="154"/>
      <c r="E80" s="154"/>
      <c r="F80" s="137"/>
      <c r="G80" s="137"/>
      <c r="H80" s="137"/>
      <c r="I80" s="137"/>
      <c r="J80" s="204">
        <f>'long term debt'!F5*-1</f>
        <v>0</v>
      </c>
    </row>
    <row r="81" spans="1:14" ht="10.5" customHeight="1" x14ac:dyDescent="0.2">
      <c r="A81" s="154" t="s">
        <v>728</v>
      </c>
      <c r="B81" s="154"/>
      <c r="C81" s="154"/>
      <c r="D81" s="154"/>
      <c r="E81" s="154"/>
      <c r="F81" s="137"/>
      <c r="G81" s="137"/>
      <c r="H81" s="137"/>
      <c r="I81" s="137"/>
      <c r="J81" s="630">
        <f>-'DW Net Position'!C75</f>
        <v>0</v>
      </c>
    </row>
    <row r="82" spans="1:14" ht="10.5" customHeight="1" x14ac:dyDescent="0.2">
      <c r="A82" s="154" t="s">
        <v>802</v>
      </c>
      <c r="B82" s="154"/>
      <c r="C82" s="154"/>
      <c r="D82" s="154"/>
      <c r="E82" s="154"/>
      <c r="F82" s="137"/>
      <c r="G82" s="137"/>
      <c r="H82" s="137"/>
      <c r="I82" s="137"/>
      <c r="J82" s="630">
        <f>-'DW Net Position'!C76</f>
        <v>0</v>
      </c>
    </row>
    <row r="83" spans="1:14" ht="10.5" customHeight="1" x14ac:dyDescent="0.2">
      <c r="A83" s="154" t="s">
        <v>821</v>
      </c>
      <c r="B83" s="154"/>
      <c r="C83" s="154"/>
      <c r="D83" s="154"/>
      <c r="E83" s="154"/>
      <c r="F83" s="137"/>
      <c r="G83" s="137"/>
      <c r="H83" s="137"/>
      <c r="I83" s="137"/>
      <c r="J83" s="630">
        <f>-'DW Net Position'!C74</f>
        <v>0</v>
      </c>
    </row>
    <row r="84" spans="1:14" ht="10.5" customHeight="1" x14ac:dyDescent="0.2">
      <c r="A84" s="154" t="s">
        <v>968</v>
      </c>
      <c r="B84" s="154"/>
      <c r="C84" s="154"/>
      <c r="D84" s="154"/>
      <c r="E84" s="154"/>
      <c r="F84" s="137"/>
      <c r="G84" s="137"/>
      <c r="H84" s="137"/>
      <c r="I84" s="137"/>
      <c r="J84" s="630">
        <f>-'DW Net Position'!C65</f>
        <v>0</v>
      </c>
    </row>
    <row r="85" spans="1:14" ht="10.5" customHeight="1" x14ac:dyDescent="0.2">
      <c r="A85" s="154" t="s">
        <v>969</v>
      </c>
      <c r="B85" s="154"/>
      <c r="C85" s="154"/>
      <c r="D85" s="154"/>
      <c r="E85" s="154"/>
      <c r="F85" s="137"/>
      <c r="G85" s="137"/>
      <c r="H85" s="137"/>
      <c r="I85" s="137"/>
      <c r="J85" s="630">
        <f>-'DW Net Position'!C71</f>
        <v>0</v>
      </c>
    </row>
    <row r="86" spans="1:14" ht="10.5" customHeight="1" x14ac:dyDescent="0.2">
      <c r="A86" s="154" t="s">
        <v>984</v>
      </c>
      <c r="B86" s="154"/>
      <c r="C86" s="154"/>
      <c r="D86" s="154"/>
      <c r="E86" s="154"/>
      <c r="F86" s="137"/>
      <c r="G86" s="137"/>
      <c r="H86" s="137"/>
      <c r="I86" s="137"/>
      <c r="J86" s="537">
        <f>-'DW Net Position'!C66</f>
        <v>0</v>
      </c>
    </row>
    <row r="87" spans="1:14" ht="10.5" customHeight="1" x14ac:dyDescent="0.2">
      <c r="A87" s="154" t="s">
        <v>985</v>
      </c>
      <c r="B87" s="154"/>
      <c r="C87" s="154"/>
      <c r="D87" s="154"/>
      <c r="E87" s="154"/>
      <c r="F87" s="137"/>
      <c r="G87" s="137"/>
      <c r="H87" s="137"/>
      <c r="I87" s="137"/>
      <c r="J87" s="537">
        <f>-'DW Net Position'!C72</f>
        <v>0</v>
      </c>
    </row>
    <row r="88" spans="1:14" ht="10.5" customHeight="1" x14ac:dyDescent="0.2">
      <c r="A88" s="154" t="s">
        <v>1000</v>
      </c>
      <c r="B88" s="154"/>
      <c r="C88" s="154"/>
      <c r="D88" s="154"/>
      <c r="E88" s="154"/>
      <c r="F88" s="137"/>
      <c r="G88" s="137"/>
      <c r="H88" s="137"/>
      <c r="I88" s="137"/>
      <c r="J88" s="630">
        <f>-'DW Net Position'!C67</f>
        <v>0</v>
      </c>
    </row>
    <row r="89" spans="1:14" ht="10.5" customHeight="1" x14ac:dyDescent="0.2">
      <c r="A89" s="154" t="s">
        <v>1001</v>
      </c>
      <c r="B89" s="154"/>
      <c r="C89" s="154"/>
      <c r="D89" s="154"/>
      <c r="E89" s="154"/>
      <c r="F89" s="137"/>
      <c r="G89" s="137"/>
      <c r="H89" s="137"/>
      <c r="I89" s="137"/>
      <c r="J89" s="630">
        <f>-'DW Net Position'!C73</f>
        <v>0</v>
      </c>
    </row>
    <row r="90" spans="1:14" ht="12.75" customHeight="1" thickBot="1" x14ac:dyDescent="0.25">
      <c r="A90" s="150" t="s">
        <v>762</v>
      </c>
      <c r="B90" s="137"/>
      <c r="C90" s="137"/>
      <c r="D90" s="137"/>
      <c r="E90" s="137"/>
      <c r="F90" s="137"/>
      <c r="G90" s="137"/>
      <c r="H90" s="137"/>
      <c r="I90" s="137"/>
      <c r="J90" s="533">
        <f>SUM(J60:J89,J55)</f>
        <v>0</v>
      </c>
    </row>
    <row r="91" spans="1:14" ht="29.25" customHeight="1" thickTop="1" x14ac:dyDescent="0.2">
      <c r="A91" s="150"/>
      <c r="B91" s="789" t="s">
        <v>296</v>
      </c>
      <c r="C91" s="789"/>
      <c r="D91" s="789"/>
      <c r="E91" s="789"/>
      <c r="F91" s="789"/>
      <c r="G91" s="789"/>
      <c r="H91" s="137"/>
      <c r="I91" s="137"/>
      <c r="J91" s="157" t="s">
        <v>700</v>
      </c>
    </row>
    <row r="92" spans="1:14" x14ac:dyDescent="0.2">
      <c r="A92" s="113"/>
      <c r="I92" s="215"/>
      <c r="J92" s="216"/>
      <c r="K92" s="217"/>
      <c r="L92" s="217"/>
      <c r="M92" s="217"/>
      <c r="N92" s="218"/>
    </row>
    <row r="93" spans="1:14" x14ac:dyDescent="0.2">
      <c r="A93" s="113"/>
      <c r="I93" s="219"/>
      <c r="J93" s="115">
        <f>'DW Net Position'!C96</f>
        <v>0</v>
      </c>
      <c r="L93" s="112" t="s">
        <v>471</v>
      </c>
      <c r="N93" s="220"/>
    </row>
    <row r="94" spans="1:14" ht="12.75" thickBot="1" x14ac:dyDescent="0.25">
      <c r="A94" s="113"/>
      <c r="I94" s="219"/>
      <c r="J94" s="192">
        <f>J90-J93</f>
        <v>0</v>
      </c>
      <c r="L94" s="112" t="s">
        <v>396</v>
      </c>
      <c r="N94" s="220"/>
    </row>
    <row r="95" spans="1:14" ht="12.75" thickTop="1" x14ac:dyDescent="0.2">
      <c r="A95" s="113"/>
      <c r="I95" s="221"/>
      <c r="J95" s="222"/>
      <c r="K95" s="223"/>
      <c r="L95" s="223"/>
      <c r="M95" s="223"/>
      <c r="N95" s="224"/>
    </row>
    <row r="97" spans="7:7" x14ac:dyDescent="0.2">
      <c r="G97" s="109"/>
    </row>
    <row r="114" spans="1:12" ht="12" customHeight="1" x14ac:dyDescent="0.2"/>
    <row r="116" spans="1:12" x14ac:dyDescent="0.2">
      <c r="A116" s="116" t="s">
        <v>167</v>
      </c>
      <c r="B116" s="108"/>
      <c r="C116" s="108"/>
      <c r="D116" s="108"/>
      <c r="E116" s="108"/>
      <c r="F116" s="108"/>
      <c r="G116" s="108"/>
      <c r="H116" s="108"/>
      <c r="I116" s="108"/>
      <c r="J116" s="108"/>
      <c r="K116" s="108"/>
      <c r="L116" s="108"/>
    </row>
    <row r="117" spans="1:12" x14ac:dyDescent="0.2">
      <c r="B117" s="108"/>
    </row>
    <row r="118" spans="1:12" x14ac:dyDescent="0.2">
      <c r="A118" s="108"/>
      <c r="B118" s="108"/>
      <c r="C118" s="108"/>
      <c r="D118" s="108"/>
      <c r="E118" s="108"/>
      <c r="F118" s="108"/>
      <c r="G118" s="108"/>
      <c r="H118" s="108"/>
      <c r="I118" s="108"/>
      <c r="J118" s="108"/>
      <c r="K118" s="108"/>
    </row>
  </sheetData>
  <mergeCells count="2">
    <mergeCell ref="B91:G91"/>
    <mergeCell ref="A64:F65"/>
  </mergeCells>
  <phoneticPr fontId="0" type="noConversion"/>
  <pageMargins left="1" right="0.5" top="0.5" bottom="0.5" header="0.5" footer="0.5"/>
  <pageSetup scale="52" orientation="landscape" horizontalDpi="4294967292" r:id="rId1"/>
  <headerFooter alignWithMargins="0"/>
  <cellWatches>
    <cellWatch r="M56"/>
    <cellWatch r="J94"/>
  </cellWatche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20">
    <tabColor rgb="FFFFC000"/>
    <pageSetUpPr fitToPage="1"/>
  </sheetPr>
  <dimension ref="A1:M75"/>
  <sheetViews>
    <sheetView defaultGridColor="0" view="pageBreakPreview" colorId="22" zoomScaleNormal="75" zoomScaleSheetLayoutView="100" workbookViewId="0">
      <selection activeCell="J60" sqref="J60"/>
    </sheetView>
  </sheetViews>
  <sheetFormatPr defaultColWidth="9.77734375" defaultRowHeight="12.75" x14ac:dyDescent="0.2"/>
  <cols>
    <col min="1" max="1" width="37.88671875" style="19" customWidth="1"/>
    <col min="2" max="2" width="10.77734375" style="19" customWidth="1"/>
    <col min="3" max="5" width="10.21875" style="19" customWidth="1"/>
    <col min="6" max="6" width="10.109375" style="19" customWidth="1"/>
    <col min="7" max="7" width="10.44140625" style="19" customWidth="1"/>
    <col min="8" max="8" width="9.77734375" style="19" customWidth="1"/>
    <col min="9" max="9" width="9.33203125" style="19" customWidth="1"/>
    <col min="10" max="10" width="10.77734375" style="19" customWidth="1"/>
    <col min="11" max="11" width="2" style="19" customWidth="1"/>
    <col min="12" max="16384" width="9.77734375" style="19"/>
  </cols>
  <sheetData>
    <row r="1" spans="1:13" ht="15" x14ac:dyDescent="0.2">
      <c r="A1" s="70" t="str">
        <f>'DW Net Position'!A1</f>
        <v>SAMPLE COUNTY, WEST VIRGINIA, BOARD OF EDUCATION</v>
      </c>
      <c r="B1" s="17"/>
      <c r="C1" s="17"/>
      <c r="D1" s="17"/>
      <c r="E1" s="17"/>
      <c r="F1" s="17"/>
      <c r="G1" s="17"/>
      <c r="H1" s="17"/>
      <c r="I1" s="17"/>
      <c r="J1" s="17"/>
      <c r="K1" s="17"/>
      <c r="L1" s="404" t="s">
        <v>632</v>
      </c>
    </row>
    <row r="2" spans="1:13" x14ac:dyDescent="0.2">
      <c r="A2" s="70"/>
      <c r="B2" s="17"/>
      <c r="C2" s="17"/>
      <c r="D2" s="17"/>
      <c r="E2" s="17"/>
      <c r="F2" s="17"/>
      <c r="G2" s="17"/>
      <c r="H2" s="17"/>
      <c r="I2" s="17"/>
      <c r="J2" s="17"/>
      <c r="K2" s="17"/>
    </row>
    <row r="3" spans="1:13" x14ac:dyDescent="0.2">
      <c r="A3" s="70" t="s">
        <v>328</v>
      </c>
      <c r="B3" s="17"/>
      <c r="C3" s="17"/>
      <c r="D3" s="17"/>
      <c r="E3" s="17"/>
      <c r="F3" s="17"/>
      <c r="G3" s="17"/>
      <c r="H3" s="17"/>
      <c r="I3" s="17"/>
      <c r="J3" s="17"/>
      <c r="K3" s="17"/>
    </row>
    <row r="4" spans="1:13" ht="18" x14ac:dyDescent="0.25">
      <c r="A4" s="84" t="s">
        <v>329</v>
      </c>
      <c r="B4" s="17"/>
      <c r="C4" s="17"/>
      <c r="D4" s="17"/>
      <c r="E4" s="17"/>
      <c r="F4" s="17"/>
      <c r="G4" s="17"/>
      <c r="H4" s="17"/>
      <c r="I4" s="17"/>
      <c r="J4" s="17"/>
      <c r="K4" s="17"/>
      <c r="L4" s="381"/>
    </row>
    <row r="5" spans="1:13" ht="18" x14ac:dyDescent="0.25">
      <c r="A5" s="70" t="str">
        <f>'DW Net Position'!A4</f>
        <v>FYE JUNE 30, 2025</v>
      </c>
      <c r="B5" s="17"/>
      <c r="C5" s="17"/>
      <c r="D5" s="17"/>
      <c r="E5" s="17"/>
      <c r="F5" s="17"/>
      <c r="G5" s="17"/>
      <c r="H5" s="17"/>
      <c r="I5" s="17"/>
      <c r="J5" s="17"/>
      <c r="K5" s="17"/>
      <c r="L5" s="381"/>
    </row>
    <row r="6" spans="1:13" ht="30" customHeight="1" x14ac:dyDescent="0.35">
      <c r="A6" s="16"/>
      <c r="B6" s="69"/>
      <c r="C6" s="69"/>
      <c r="D6" s="307">
        <v>65</v>
      </c>
      <c r="E6" s="69"/>
      <c r="F6" s="69"/>
      <c r="G6" s="69"/>
      <c r="H6" s="69"/>
      <c r="I6" s="69"/>
      <c r="M6" s="652" t="str">
        <f>'Gov Funds - Bal Sheet'!M2</f>
        <v>WARNING: Sheet is protected to prevent unintentional override of formulas.</v>
      </c>
    </row>
    <row r="7" spans="1:13" ht="23.25" x14ac:dyDescent="0.35">
      <c r="A7" s="16"/>
      <c r="B7" s="307">
        <v>11</v>
      </c>
      <c r="C7" s="307">
        <v>61</v>
      </c>
      <c r="D7" s="18" t="s">
        <v>643</v>
      </c>
      <c r="E7" s="307">
        <v>71</v>
      </c>
      <c r="F7" s="307">
        <v>21</v>
      </c>
      <c r="G7" s="307">
        <v>31</v>
      </c>
      <c r="H7" s="307">
        <v>41</v>
      </c>
      <c r="I7" s="307">
        <v>51</v>
      </c>
      <c r="K7" s="18"/>
      <c r="M7" s="652" t="str">
        <f>'Gov Funds - Bal Sheet'!M3</f>
        <v>Password for protected sheet: BOE2025</v>
      </c>
    </row>
    <row r="8" spans="1:13" x14ac:dyDescent="0.2">
      <c r="A8" s="16"/>
      <c r="B8" s="17" t="s">
        <v>81</v>
      </c>
      <c r="C8" s="18"/>
      <c r="D8" s="18" t="s">
        <v>117</v>
      </c>
      <c r="E8" s="18" t="s">
        <v>108</v>
      </c>
      <c r="F8" s="18" t="s">
        <v>82</v>
      </c>
      <c r="G8" s="18" t="s">
        <v>151</v>
      </c>
      <c r="H8" s="18" t="s">
        <v>153</v>
      </c>
      <c r="I8" s="18" t="s">
        <v>84</v>
      </c>
      <c r="J8" s="18"/>
      <c r="K8" s="18"/>
      <c r="L8" s="18"/>
    </row>
    <row r="9" spans="1:13" x14ac:dyDescent="0.2">
      <c r="B9" s="17" t="s">
        <v>83</v>
      </c>
      <c r="C9" s="18" t="s">
        <v>108</v>
      </c>
      <c r="D9" s="18" t="s">
        <v>113</v>
      </c>
      <c r="E9" s="18" t="s">
        <v>117</v>
      </c>
      <c r="F9" s="18" t="s">
        <v>85</v>
      </c>
      <c r="G9" s="18" t="s">
        <v>152</v>
      </c>
      <c r="H9" s="18" t="s">
        <v>154</v>
      </c>
      <c r="I9" s="18" t="s">
        <v>119</v>
      </c>
      <c r="J9" s="18" t="s">
        <v>80</v>
      </c>
      <c r="K9" s="18"/>
      <c r="L9" s="18"/>
    </row>
    <row r="10" spans="1:13" ht="13.5" thickBot="1" x14ac:dyDescent="0.25">
      <c r="A10" s="78"/>
      <c r="B10" s="79" t="s">
        <v>86</v>
      </c>
      <c r="C10" s="79" t="s">
        <v>117</v>
      </c>
      <c r="D10" s="79" t="s">
        <v>87</v>
      </c>
      <c r="E10" s="79" t="s">
        <v>855</v>
      </c>
      <c r="F10" s="79" t="s">
        <v>87</v>
      </c>
      <c r="G10" s="79" t="s">
        <v>87</v>
      </c>
      <c r="H10" s="79" t="s">
        <v>87</v>
      </c>
      <c r="I10" s="79" t="s">
        <v>87</v>
      </c>
      <c r="J10" s="79" t="s">
        <v>89</v>
      </c>
      <c r="K10" s="79"/>
      <c r="L10" s="18"/>
    </row>
    <row r="11" spans="1:13" x14ac:dyDescent="0.2">
      <c r="A11" s="70" t="s">
        <v>133</v>
      </c>
    </row>
    <row r="12" spans="1:13" ht="6" customHeight="1" x14ac:dyDescent="0.2"/>
    <row r="13" spans="1:13" x14ac:dyDescent="0.2">
      <c r="A13" s="71" t="s">
        <v>162</v>
      </c>
      <c r="B13" s="548">
        <v>0</v>
      </c>
      <c r="C13" s="548">
        <v>0</v>
      </c>
      <c r="D13" s="548">
        <v>0</v>
      </c>
      <c r="E13" s="548">
        <v>0</v>
      </c>
      <c r="F13" s="548">
        <v>0</v>
      </c>
      <c r="G13" s="548">
        <v>0</v>
      </c>
      <c r="H13" s="548">
        <v>0</v>
      </c>
      <c r="I13" s="548">
        <v>0</v>
      </c>
      <c r="J13" s="519">
        <f>SUM(B13:I13)</f>
        <v>0</v>
      </c>
    </row>
    <row r="14" spans="1:13" x14ac:dyDescent="0.2">
      <c r="A14" s="71" t="s">
        <v>297</v>
      </c>
      <c r="B14" s="550">
        <v>0</v>
      </c>
      <c r="C14" s="550">
        <v>0</v>
      </c>
      <c r="D14" s="550">
        <v>0</v>
      </c>
      <c r="E14" s="550">
        <v>0</v>
      </c>
      <c r="F14" s="550">
        <v>0</v>
      </c>
      <c r="G14" s="550">
        <v>0</v>
      </c>
      <c r="H14" s="550">
        <v>0</v>
      </c>
      <c r="I14" s="550">
        <v>0</v>
      </c>
      <c r="J14" s="521">
        <f>SUM(B14:I14)</f>
        <v>0</v>
      </c>
    </row>
    <row r="15" spans="1:13" x14ac:dyDescent="0.2">
      <c r="A15" s="71" t="s">
        <v>298</v>
      </c>
      <c r="B15" s="550">
        <v>0</v>
      </c>
      <c r="C15" s="550">
        <v>0</v>
      </c>
      <c r="D15" s="550">
        <v>0</v>
      </c>
      <c r="E15" s="550">
        <v>0</v>
      </c>
      <c r="F15" s="550">
        <v>0</v>
      </c>
      <c r="G15" s="550">
        <v>0</v>
      </c>
      <c r="H15" s="550">
        <v>0</v>
      </c>
      <c r="I15" s="550">
        <v>0</v>
      </c>
      <c r="J15" s="521">
        <f>SUM(B15:I15)</f>
        <v>0</v>
      </c>
    </row>
    <row r="16" spans="1:13" x14ac:dyDescent="0.2">
      <c r="A16" s="71" t="s">
        <v>299</v>
      </c>
      <c r="B16" s="550">
        <v>0</v>
      </c>
      <c r="C16" s="550">
        <v>0</v>
      </c>
      <c r="D16" s="550">
        <v>0</v>
      </c>
      <c r="E16" s="550">
        <v>0</v>
      </c>
      <c r="F16" s="550">
        <v>0</v>
      </c>
      <c r="G16" s="550">
        <v>0</v>
      </c>
      <c r="H16" s="550">
        <v>0</v>
      </c>
      <c r="I16" s="550">
        <v>0</v>
      </c>
      <c r="J16" s="521">
        <f>SUM(B16:I16)</f>
        <v>0</v>
      </c>
    </row>
    <row r="17" spans="1:10" x14ac:dyDescent="0.2">
      <c r="A17" s="71" t="s">
        <v>300</v>
      </c>
      <c r="B17" s="550">
        <v>0</v>
      </c>
      <c r="C17" s="550">
        <v>0</v>
      </c>
      <c r="D17" s="550">
        <v>0</v>
      </c>
      <c r="E17" s="550">
        <v>0</v>
      </c>
      <c r="F17" s="550">
        <v>0</v>
      </c>
      <c r="G17" s="550">
        <v>0</v>
      </c>
      <c r="H17" s="550">
        <v>0</v>
      </c>
      <c r="I17" s="550">
        <v>0</v>
      </c>
      <c r="J17" s="521">
        <f>SUM(B17:I17)</f>
        <v>0</v>
      </c>
    </row>
    <row r="18" spans="1:10" ht="20.100000000000001" customHeight="1" x14ac:dyDescent="0.2">
      <c r="A18" s="76" t="s">
        <v>301</v>
      </c>
      <c r="B18" s="551">
        <f t="shared" ref="B18:J18" si="0">SUM(B13:B17)</f>
        <v>0</v>
      </c>
      <c r="C18" s="551">
        <f t="shared" si="0"/>
        <v>0</v>
      </c>
      <c r="D18" s="551">
        <f t="shared" ref="D18" si="1">SUM(D13:D17)</f>
        <v>0</v>
      </c>
      <c r="E18" s="551">
        <f t="shared" si="0"/>
        <v>0</v>
      </c>
      <c r="F18" s="551">
        <f t="shared" si="0"/>
        <v>0</v>
      </c>
      <c r="G18" s="551">
        <f t="shared" si="0"/>
        <v>0</v>
      </c>
      <c r="H18" s="551">
        <f t="shared" si="0"/>
        <v>0</v>
      </c>
      <c r="I18" s="551">
        <f t="shared" si="0"/>
        <v>0</v>
      </c>
      <c r="J18" s="551">
        <f t="shared" si="0"/>
        <v>0</v>
      </c>
    </row>
    <row r="19" spans="1:10" x14ac:dyDescent="0.2">
      <c r="A19" s="70"/>
      <c r="B19" s="552"/>
      <c r="C19" s="552"/>
      <c r="D19" s="552"/>
      <c r="E19" s="552"/>
      <c r="F19" s="552"/>
      <c r="G19" s="552"/>
      <c r="H19" s="552"/>
      <c r="I19" s="552"/>
      <c r="J19" s="552"/>
    </row>
    <row r="20" spans="1:10" x14ac:dyDescent="0.2">
      <c r="A20" s="70" t="s">
        <v>302</v>
      </c>
      <c r="B20" s="552"/>
      <c r="C20" s="552"/>
      <c r="D20" s="552"/>
      <c r="E20" s="552"/>
      <c r="F20" s="552"/>
      <c r="G20" s="552"/>
      <c r="H20" s="552"/>
      <c r="I20" s="552"/>
      <c r="J20" s="552"/>
    </row>
    <row r="21" spans="1:10" ht="6" customHeight="1" x14ac:dyDescent="0.2">
      <c r="A21" s="70"/>
      <c r="B21" s="552"/>
      <c r="C21" s="552"/>
      <c r="D21" s="552"/>
      <c r="E21" s="552"/>
      <c r="F21" s="552"/>
      <c r="G21" s="552"/>
      <c r="H21" s="552"/>
      <c r="I21" s="552"/>
      <c r="J21" s="552"/>
    </row>
    <row r="22" spans="1:10" x14ac:dyDescent="0.2">
      <c r="A22" s="75" t="s">
        <v>148</v>
      </c>
      <c r="B22" s="550">
        <v>0</v>
      </c>
      <c r="C22" s="550">
        <v>0</v>
      </c>
      <c r="D22" s="550">
        <v>0</v>
      </c>
      <c r="E22" s="550">
        <v>0</v>
      </c>
      <c r="F22" s="550">
        <v>0</v>
      </c>
      <c r="G22" s="550">
        <v>0</v>
      </c>
      <c r="H22" s="550">
        <v>0</v>
      </c>
      <c r="I22" s="550">
        <v>0</v>
      </c>
      <c r="J22" s="521">
        <f>SUM(B22:I22)</f>
        <v>0</v>
      </c>
    </row>
    <row r="23" spans="1:10" x14ac:dyDescent="0.2">
      <c r="A23" s="75" t="s">
        <v>303</v>
      </c>
      <c r="B23" s="550"/>
      <c r="C23" s="550"/>
      <c r="D23" s="550"/>
      <c r="E23" s="550"/>
      <c r="F23" s="550"/>
      <c r="G23" s="550"/>
      <c r="H23" s="550"/>
      <c r="I23" s="550"/>
      <c r="J23" s="521"/>
    </row>
    <row r="24" spans="1:10" x14ac:dyDescent="0.2">
      <c r="A24" s="71" t="s">
        <v>205</v>
      </c>
      <c r="B24" s="550">
        <v>0</v>
      </c>
      <c r="C24" s="550">
        <v>0</v>
      </c>
      <c r="D24" s="550">
        <v>0</v>
      </c>
      <c r="E24" s="550">
        <v>0</v>
      </c>
      <c r="F24" s="550">
        <v>0</v>
      </c>
      <c r="G24" s="550">
        <v>0</v>
      </c>
      <c r="H24" s="550">
        <v>0</v>
      </c>
      <c r="I24" s="550">
        <v>0</v>
      </c>
      <c r="J24" s="521">
        <f t="shared" ref="J24:J34" si="2">SUM(B24:I24)</f>
        <v>0</v>
      </c>
    </row>
    <row r="25" spans="1:10" x14ac:dyDescent="0.2">
      <c r="A25" s="71" t="s">
        <v>304</v>
      </c>
      <c r="B25" s="550">
        <v>0</v>
      </c>
      <c r="C25" s="550">
        <v>0</v>
      </c>
      <c r="D25" s="550">
        <v>0</v>
      </c>
      <c r="E25" s="550">
        <v>0</v>
      </c>
      <c r="F25" s="550">
        <v>0</v>
      </c>
      <c r="G25" s="550">
        <v>0</v>
      </c>
      <c r="H25" s="550">
        <v>0</v>
      </c>
      <c r="I25" s="550">
        <v>0</v>
      </c>
      <c r="J25" s="521">
        <f t="shared" si="2"/>
        <v>0</v>
      </c>
    </row>
    <row r="26" spans="1:10" x14ac:dyDescent="0.2">
      <c r="A26" s="71" t="s">
        <v>654</v>
      </c>
      <c r="B26" s="550">
        <v>0</v>
      </c>
      <c r="C26" s="550">
        <v>0</v>
      </c>
      <c r="D26" s="550">
        <v>0</v>
      </c>
      <c r="E26" s="550">
        <v>0</v>
      </c>
      <c r="F26" s="550">
        <v>0</v>
      </c>
      <c r="G26" s="550">
        <v>0</v>
      </c>
      <c r="H26" s="550">
        <v>0</v>
      </c>
      <c r="I26" s="550">
        <v>0</v>
      </c>
      <c r="J26" s="521">
        <f t="shared" si="2"/>
        <v>0</v>
      </c>
    </row>
    <row r="27" spans="1:10" x14ac:dyDescent="0.2">
      <c r="A27" s="71" t="s">
        <v>306</v>
      </c>
      <c r="B27" s="550">
        <v>0</v>
      </c>
      <c r="C27" s="550">
        <v>0</v>
      </c>
      <c r="D27" s="550">
        <v>0</v>
      </c>
      <c r="E27" s="550">
        <v>0</v>
      </c>
      <c r="F27" s="550">
        <v>0</v>
      </c>
      <c r="G27" s="550">
        <v>0</v>
      </c>
      <c r="H27" s="550">
        <v>0</v>
      </c>
      <c r="I27" s="550">
        <v>0</v>
      </c>
      <c r="J27" s="521">
        <f t="shared" si="2"/>
        <v>0</v>
      </c>
    </row>
    <row r="28" spans="1:10" x14ac:dyDescent="0.2">
      <c r="A28" s="71" t="s">
        <v>653</v>
      </c>
      <c r="B28" s="550">
        <v>0</v>
      </c>
      <c r="C28" s="550">
        <v>0</v>
      </c>
      <c r="D28" s="550">
        <v>0</v>
      </c>
      <c r="E28" s="550">
        <v>0</v>
      </c>
      <c r="F28" s="550">
        <v>0</v>
      </c>
      <c r="G28" s="550">
        <v>0</v>
      </c>
      <c r="H28" s="550">
        <v>0</v>
      </c>
      <c r="I28" s="550">
        <v>0</v>
      </c>
      <c r="J28" s="521">
        <f t="shared" si="2"/>
        <v>0</v>
      </c>
    </row>
    <row r="29" spans="1:10" x14ac:dyDescent="0.2">
      <c r="A29" s="71" t="s">
        <v>307</v>
      </c>
      <c r="B29" s="550">
        <v>0</v>
      </c>
      <c r="C29" s="550">
        <v>0</v>
      </c>
      <c r="D29" s="550">
        <v>0</v>
      </c>
      <c r="E29" s="550">
        <v>0</v>
      </c>
      <c r="F29" s="550">
        <v>0</v>
      </c>
      <c r="G29" s="550">
        <v>0</v>
      </c>
      <c r="H29" s="550">
        <v>0</v>
      </c>
      <c r="I29" s="550">
        <v>0</v>
      </c>
      <c r="J29" s="521">
        <f t="shared" si="2"/>
        <v>0</v>
      </c>
    </row>
    <row r="30" spans="1:10" x14ac:dyDescent="0.2">
      <c r="A30" s="71" t="s">
        <v>308</v>
      </c>
      <c r="B30" s="550">
        <v>0</v>
      </c>
      <c r="C30" s="550">
        <v>0</v>
      </c>
      <c r="D30" s="550">
        <v>0</v>
      </c>
      <c r="E30" s="550">
        <v>0</v>
      </c>
      <c r="F30" s="550">
        <v>0</v>
      </c>
      <c r="G30" s="550">
        <v>0</v>
      </c>
      <c r="H30" s="550">
        <v>0</v>
      </c>
      <c r="I30" s="550">
        <v>0</v>
      </c>
      <c r="J30" s="521">
        <f t="shared" si="2"/>
        <v>0</v>
      </c>
    </row>
    <row r="31" spans="1:10" x14ac:dyDescent="0.2">
      <c r="A31" s="71" t="s">
        <v>659</v>
      </c>
      <c r="B31" s="550">
        <v>0</v>
      </c>
      <c r="C31" s="550">
        <v>0</v>
      </c>
      <c r="D31" s="550">
        <v>0</v>
      </c>
      <c r="E31" s="550">
        <v>0</v>
      </c>
      <c r="F31" s="550">
        <v>0</v>
      </c>
      <c r="G31" s="550">
        <v>0</v>
      </c>
      <c r="H31" s="550">
        <v>0</v>
      </c>
      <c r="I31" s="550">
        <v>0</v>
      </c>
      <c r="J31" s="521">
        <f t="shared" si="2"/>
        <v>0</v>
      </c>
    </row>
    <row r="32" spans="1:10" x14ac:dyDescent="0.2">
      <c r="A32" s="75" t="s">
        <v>309</v>
      </c>
      <c r="B32" s="550">
        <v>0</v>
      </c>
      <c r="C32" s="550">
        <v>0</v>
      </c>
      <c r="D32" s="550">
        <v>0</v>
      </c>
      <c r="E32" s="550">
        <v>0</v>
      </c>
      <c r="F32" s="550">
        <v>0</v>
      </c>
      <c r="G32" s="550">
        <v>0</v>
      </c>
      <c r="H32" s="550">
        <v>0</v>
      </c>
      <c r="I32" s="550">
        <v>0</v>
      </c>
      <c r="J32" s="521">
        <f t="shared" si="2"/>
        <v>0</v>
      </c>
    </row>
    <row r="33" spans="1:10" x14ac:dyDescent="0.2">
      <c r="A33" s="75" t="s">
        <v>310</v>
      </c>
      <c r="B33" s="550">
        <v>0</v>
      </c>
      <c r="C33" s="550">
        <v>0</v>
      </c>
      <c r="D33" s="550">
        <v>0</v>
      </c>
      <c r="E33" s="550">
        <v>0</v>
      </c>
      <c r="F33" s="550">
        <v>0</v>
      </c>
      <c r="G33" s="550">
        <v>0</v>
      </c>
      <c r="H33" s="550">
        <v>0</v>
      </c>
      <c r="I33" s="550">
        <v>0</v>
      </c>
      <c r="J33" s="521">
        <f t="shared" si="2"/>
        <v>0</v>
      </c>
    </row>
    <row r="34" spans="1:10" x14ac:dyDescent="0.2">
      <c r="A34" s="75" t="s">
        <v>311</v>
      </c>
      <c r="B34" s="550">
        <v>0</v>
      </c>
      <c r="C34" s="550">
        <v>0</v>
      </c>
      <c r="D34" s="550">
        <v>0</v>
      </c>
      <c r="E34" s="550">
        <v>0</v>
      </c>
      <c r="F34" s="550">
        <v>0</v>
      </c>
      <c r="G34" s="550">
        <v>0</v>
      </c>
      <c r="H34" s="550">
        <v>0</v>
      </c>
      <c r="I34" s="550">
        <v>0</v>
      </c>
      <c r="J34" s="521">
        <f t="shared" si="2"/>
        <v>0</v>
      </c>
    </row>
    <row r="35" spans="1:10" x14ac:dyDescent="0.2">
      <c r="A35" s="75" t="s">
        <v>312</v>
      </c>
      <c r="B35" s="550"/>
      <c r="C35" s="550"/>
      <c r="D35" s="550"/>
      <c r="E35" s="550"/>
      <c r="F35" s="550"/>
      <c r="G35" s="550"/>
      <c r="H35" s="550"/>
      <c r="I35" s="550"/>
      <c r="J35" s="521"/>
    </row>
    <row r="36" spans="1:10" x14ac:dyDescent="0.2">
      <c r="A36" s="71" t="s">
        <v>313</v>
      </c>
      <c r="B36" s="550">
        <v>0</v>
      </c>
      <c r="C36" s="550">
        <v>0</v>
      </c>
      <c r="D36" s="550">
        <v>0</v>
      </c>
      <c r="E36" s="550">
        <v>0</v>
      </c>
      <c r="F36" s="550">
        <v>0</v>
      </c>
      <c r="G36" s="550">
        <v>0</v>
      </c>
      <c r="H36" s="550">
        <v>0</v>
      </c>
      <c r="I36" s="550">
        <v>0</v>
      </c>
      <c r="J36" s="521">
        <f>SUM(B36:I36)</f>
        <v>0</v>
      </c>
    </row>
    <row r="37" spans="1:10" x14ac:dyDescent="0.2">
      <c r="A37" s="71" t="s">
        <v>314</v>
      </c>
      <c r="B37" s="550">
        <v>0</v>
      </c>
      <c r="C37" s="550">
        <v>0</v>
      </c>
      <c r="D37" s="550">
        <v>0</v>
      </c>
      <c r="E37" s="550">
        <v>0</v>
      </c>
      <c r="F37" s="550">
        <v>0</v>
      </c>
      <c r="G37" s="550">
        <v>0</v>
      </c>
      <c r="H37" s="550">
        <v>0</v>
      </c>
      <c r="I37" s="550">
        <v>0</v>
      </c>
      <c r="J37" s="521">
        <f>SUM(B37:I37)</f>
        <v>0</v>
      </c>
    </row>
    <row r="38" spans="1:10" x14ac:dyDescent="0.2">
      <c r="A38" s="75" t="s">
        <v>963</v>
      </c>
      <c r="B38" s="550"/>
      <c r="C38" s="550"/>
      <c r="D38" s="550"/>
      <c r="E38" s="550"/>
      <c r="F38" s="550"/>
      <c r="G38" s="550"/>
      <c r="H38" s="550"/>
      <c r="I38" s="550"/>
      <c r="J38" s="521"/>
    </row>
    <row r="39" spans="1:10" x14ac:dyDescent="0.2">
      <c r="A39" s="71" t="s">
        <v>964</v>
      </c>
      <c r="B39" s="550">
        <f>-'ROU Assets'!D30</f>
        <v>0</v>
      </c>
      <c r="C39" s="550">
        <v>0</v>
      </c>
      <c r="D39" s="550">
        <v>0</v>
      </c>
      <c r="E39" s="550">
        <v>0</v>
      </c>
      <c r="F39" s="550">
        <v>0</v>
      </c>
      <c r="G39" s="550">
        <v>0</v>
      </c>
      <c r="H39" s="550">
        <v>0</v>
      </c>
      <c r="I39" s="550">
        <v>0</v>
      </c>
      <c r="J39" s="521">
        <f>SUM(B39:I39)</f>
        <v>0</v>
      </c>
    </row>
    <row r="40" spans="1:10" x14ac:dyDescent="0.2">
      <c r="A40" s="71" t="s">
        <v>965</v>
      </c>
      <c r="B40" s="550">
        <v>0</v>
      </c>
      <c r="C40" s="550">
        <v>0</v>
      </c>
      <c r="D40" s="550">
        <v>0</v>
      </c>
      <c r="E40" s="550">
        <v>0</v>
      </c>
      <c r="F40" s="550">
        <v>0</v>
      </c>
      <c r="G40" s="550">
        <v>0</v>
      </c>
      <c r="H40" s="550">
        <v>0</v>
      </c>
      <c r="I40" s="550">
        <v>0</v>
      </c>
      <c r="J40" s="521">
        <f>SUM(B40:I40)</f>
        <v>0</v>
      </c>
    </row>
    <row r="41" spans="1:10" x14ac:dyDescent="0.2">
      <c r="A41" s="75" t="s">
        <v>1002</v>
      </c>
      <c r="B41" s="550"/>
      <c r="C41" s="550"/>
      <c r="D41" s="550"/>
      <c r="E41" s="550"/>
      <c r="F41" s="550"/>
      <c r="G41" s="550"/>
      <c r="H41" s="550"/>
      <c r="I41" s="550"/>
      <c r="J41" s="521"/>
    </row>
    <row r="42" spans="1:10" x14ac:dyDescent="0.2">
      <c r="A42" s="71" t="s">
        <v>964</v>
      </c>
      <c r="B42" s="550">
        <f>-'ROU Assets'!D37</f>
        <v>0</v>
      </c>
      <c r="C42" s="550">
        <v>0</v>
      </c>
      <c r="D42" s="550">
        <v>0</v>
      </c>
      <c r="E42" s="550">
        <v>0</v>
      </c>
      <c r="F42" s="550">
        <v>0</v>
      </c>
      <c r="G42" s="550">
        <v>0</v>
      </c>
      <c r="H42" s="550">
        <v>0</v>
      </c>
      <c r="I42" s="550">
        <v>0</v>
      </c>
      <c r="J42" s="521">
        <f t="shared" ref="J42:J43" si="3">SUM(B42:I42)</f>
        <v>0</v>
      </c>
    </row>
    <row r="43" spans="1:10" x14ac:dyDescent="0.2">
      <c r="A43" s="71" t="s">
        <v>965</v>
      </c>
      <c r="B43" s="550">
        <f>'ROU Assets'!D38</f>
        <v>0</v>
      </c>
      <c r="C43" s="550">
        <v>0</v>
      </c>
      <c r="D43" s="550">
        <v>0</v>
      </c>
      <c r="E43" s="550">
        <v>0</v>
      </c>
      <c r="F43" s="550">
        <v>0</v>
      </c>
      <c r="G43" s="550">
        <v>0</v>
      </c>
      <c r="H43" s="550">
        <v>0</v>
      </c>
      <c r="I43" s="550">
        <v>0</v>
      </c>
      <c r="J43" s="521">
        <f t="shared" si="3"/>
        <v>0</v>
      </c>
    </row>
    <row r="44" spans="1:10" ht="20.100000000000001" customHeight="1" x14ac:dyDescent="0.2">
      <c r="A44" s="76" t="s">
        <v>315</v>
      </c>
      <c r="B44" s="551">
        <f>SUM(B22:B43)</f>
        <v>0</v>
      </c>
      <c r="C44" s="551">
        <f t="shared" ref="C44:I44" si="4">SUM(C22:C43)</f>
        <v>0</v>
      </c>
      <c r="D44" s="551">
        <f t="shared" si="4"/>
        <v>0</v>
      </c>
      <c r="E44" s="551">
        <f t="shared" si="4"/>
        <v>0</v>
      </c>
      <c r="F44" s="551">
        <f t="shared" si="4"/>
        <v>0</v>
      </c>
      <c r="G44" s="551">
        <f t="shared" si="4"/>
        <v>0</v>
      </c>
      <c r="H44" s="551">
        <f t="shared" si="4"/>
        <v>0</v>
      </c>
      <c r="I44" s="551">
        <f t="shared" si="4"/>
        <v>0</v>
      </c>
      <c r="J44" s="551">
        <f>SUM(J22:J43)</f>
        <v>0</v>
      </c>
    </row>
    <row r="45" spans="1:10" x14ac:dyDescent="0.2">
      <c r="A45" s="76"/>
      <c r="B45" s="521"/>
      <c r="C45" s="521"/>
      <c r="D45" s="521"/>
      <c r="E45" s="521"/>
      <c r="F45" s="521"/>
      <c r="G45" s="521"/>
      <c r="H45" s="521"/>
      <c r="I45" s="521"/>
      <c r="J45" s="521"/>
    </row>
    <row r="46" spans="1:10" x14ac:dyDescent="0.2">
      <c r="A46" s="72" t="s">
        <v>316</v>
      </c>
      <c r="B46" s="552"/>
      <c r="C46" s="552"/>
      <c r="D46" s="552"/>
      <c r="E46" s="552"/>
      <c r="F46" s="552"/>
      <c r="G46" s="552"/>
      <c r="H46" s="552"/>
      <c r="I46" s="552"/>
      <c r="J46" s="552"/>
    </row>
    <row r="47" spans="1:10" x14ac:dyDescent="0.2">
      <c r="A47" s="80" t="s">
        <v>317</v>
      </c>
      <c r="B47" s="553">
        <f t="shared" ref="B47:J47" si="5">B18-B44</f>
        <v>0</v>
      </c>
      <c r="C47" s="553">
        <f t="shared" si="5"/>
        <v>0</v>
      </c>
      <c r="D47" s="553">
        <f t="shared" ref="D47" si="6">D18-D44</f>
        <v>0</v>
      </c>
      <c r="E47" s="553">
        <f>E18-E44</f>
        <v>0</v>
      </c>
      <c r="F47" s="553">
        <f t="shared" si="5"/>
        <v>0</v>
      </c>
      <c r="G47" s="553">
        <f t="shared" si="5"/>
        <v>0</v>
      </c>
      <c r="H47" s="553">
        <f t="shared" si="5"/>
        <v>0</v>
      </c>
      <c r="I47" s="553">
        <f t="shared" si="5"/>
        <v>0</v>
      </c>
      <c r="J47" s="553">
        <f t="shared" si="5"/>
        <v>0</v>
      </c>
    </row>
    <row r="48" spans="1:10" ht="13.15" customHeight="1" x14ac:dyDescent="0.2">
      <c r="A48" s="70"/>
      <c r="B48" s="552"/>
      <c r="C48" s="552"/>
      <c r="D48" s="552"/>
      <c r="E48" s="552"/>
      <c r="F48" s="552"/>
      <c r="G48" s="552"/>
      <c r="H48" s="552"/>
      <c r="I48" s="552"/>
      <c r="J48" s="552"/>
    </row>
    <row r="49" spans="1:13" x14ac:dyDescent="0.2">
      <c r="A49" s="70" t="s">
        <v>321</v>
      </c>
      <c r="B49" s="552"/>
      <c r="C49" s="552"/>
      <c r="D49" s="552"/>
      <c r="E49" s="552"/>
      <c r="F49" s="552"/>
      <c r="G49" s="552"/>
      <c r="H49" s="552"/>
      <c r="I49" s="552"/>
      <c r="J49" s="552"/>
    </row>
    <row r="50" spans="1:13" x14ac:dyDescent="0.2">
      <c r="A50" s="71" t="s">
        <v>615</v>
      </c>
      <c r="B50" s="550">
        <v>0</v>
      </c>
      <c r="C50" s="550">
        <v>0</v>
      </c>
      <c r="D50" s="550">
        <v>0</v>
      </c>
      <c r="E50" s="550">
        <v>0</v>
      </c>
      <c r="F50" s="550">
        <v>0</v>
      </c>
      <c r="G50" s="550">
        <v>0</v>
      </c>
      <c r="H50" s="550">
        <v>0</v>
      </c>
      <c r="I50" s="550">
        <v>0</v>
      </c>
      <c r="J50" s="552">
        <f t="shared" ref="J50:J57" si="7">SUM(B50:I50)</f>
        <v>0</v>
      </c>
    </row>
    <row r="51" spans="1:13" s="277" customFormat="1" x14ac:dyDescent="0.2">
      <c r="A51" s="71" t="s">
        <v>472</v>
      </c>
      <c r="B51" s="550">
        <v>0</v>
      </c>
      <c r="C51" s="550">
        <v>0</v>
      </c>
      <c r="D51" s="550">
        <v>0</v>
      </c>
      <c r="E51" s="550">
        <v>0</v>
      </c>
      <c r="F51" s="550">
        <v>0</v>
      </c>
      <c r="G51" s="550">
        <v>0</v>
      </c>
      <c r="H51" s="550">
        <v>0</v>
      </c>
      <c r="I51" s="550">
        <v>0</v>
      </c>
      <c r="J51" s="552">
        <f t="shared" si="7"/>
        <v>0</v>
      </c>
      <c r="K51" s="19"/>
    </row>
    <row r="52" spans="1:13" s="277" customFormat="1" x14ac:dyDescent="0.2">
      <c r="A52" s="71" t="s">
        <v>772</v>
      </c>
      <c r="B52" s="550">
        <v>0</v>
      </c>
      <c r="C52" s="550">
        <v>0</v>
      </c>
      <c r="D52" s="550">
        <v>0</v>
      </c>
      <c r="E52" s="550">
        <v>0</v>
      </c>
      <c r="F52" s="550">
        <v>0</v>
      </c>
      <c r="G52" s="550">
        <v>0</v>
      </c>
      <c r="H52" s="550">
        <v>0</v>
      </c>
      <c r="I52" s="550">
        <v>0</v>
      </c>
      <c r="J52" s="552">
        <f t="shared" si="7"/>
        <v>0</v>
      </c>
      <c r="K52" s="19"/>
    </row>
    <row r="53" spans="1:13" s="277" customFormat="1" x14ac:dyDescent="0.2">
      <c r="A53" s="71" t="s">
        <v>940</v>
      </c>
      <c r="B53" s="550">
        <f>'ROU Assets'!F8</f>
        <v>0</v>
      </c>
      <c r="C53" s="550">
        <v>0</v>
      </c>
      <c r="D53" s="550">
        <v>0</v>
      </c>
      <c r="E53" s="550">
        <v>0</v>
      </c>
      <c r="F53" s="550">
        <v>0</v>
      </c>
      <c r="G53" s="550">
        <v>0</v>
      </c>
      <c r="H53" s="550">
        <v>0</v>
      </c>
      <c r="I53" s="550">
        <v>0</v>
      </c>
      <c r="J53" s="552">
        <f t="shared" si="7"/>
        <v>0</v>
      </c>
      <c r="K53" s="19"/>
      <c r="M53" s="277" t="s">
        <v>277</v>
      </c>
    </row>
    <row r="54" spans="1:13" s="277" customFormat="1" x14ac:dyDescent="0.2">
      <c r="A54" s="71" t="s">
        <v>986</v>
      </c>
      <c r="B54" s="550">
        <v>0</v>
      </c>
      <c r="C54" s="550">
        <v>0</v>
      </c>
      <c r="D54" s="550">
        <v>0</v>
      </c>
      <c r="E54" s="550">
        <v>0</v>
      </c>
      <c r="F54" s="550">
        <v>0</v>
      </c>
      <c r="G54" s="550">
        <v>0</v>
      </c>
      <c r="H54" s="550">
        <v>0</v>
      </c>
      <c r="I54" s="550">
        <v>0</v>
      </c>
      <c r="J54" s="552">
        <f t="shared" si="7"/>
        <v>0</v>
      </c>
      <c r="K54" s="19"/>
    </row>
    <row r="55" spans="1:13" s="277" customFormat="1" x14ac:dyDescent="0.2">
      <c r="A55" s="71" t="s">
        <v>1003</v>
      </c>
      <c r="B55" s="550">
        <f>'ROU Assets'!F10</f>
        <v>0</v>
      </c>
      <c r="C55" s="550">
        <v>0</v>
      </c>
      <c r="D55" s="550">
        <v>0</v>
      </c>
      <c r="E55" s="550">
        <v>0</v>
      </c>
      <c r="F55" s="550">
        <v>0</v>
      </c>
      <c r="G55" s="550">
        <v>0</v>
      </c>
      <c r="H55" s="550">
        <v>0</v>
      </c>
      <c r="I55" s="550">
        <v>0</v>
      </c>
      <c r="J55" s="552">
        <f t="shared" si="7"/>
        <v>0</v>
      </c>
      <c r="K55" s="19"/>
    </row>
    <row r="56" spans="1:13" x14ac:dyDescent="0.2">
      <c r="A56" s="71" t="s">
        <v>318</v>
      </c>
      <c r="B56" s="550">
        <v>0</v>
      </c>
      <c r="C56" s="550">
        <v>0</v>
      </c>
      <c r="D56" s="550">
        <v>0</v>
      </c>
      <c r="E56" s="550">
        <v>0</v>
      </c>
      <c r="F56" s="550">
        <v>0</v>
      </c>
      <c r="G56" s="550">
        <v>0</v>
      </c>
      <c r="H56" s="550">
        <v>0</v>
      </c>
      <c r="I56" s="550">
        <v>0</v>
      </c>
      <c r="J56" s="521">
        <f t="shared" si="7"/>
        <v>0</v>
      </c>
    </row>
    <row r="57" spans="1:13" x14ac:dyDescent="0.2">
      <c r="A57" s="71" t="s">
        <v>319</v>
      </c>
      <c r="B57" s="550">
        <v>0</v>
      </c>
      <c r="C57" s="550">
        <v>0</v>
      </c>
      <c r="D57" s="550">
        <v>0</v>
      </c>
      <c r="E57" s="550">
        <v>0</v>
      </c>
      <c r="F57" s="550">
        <v>0</v>
      </c>
      <c r="G57" s="550">
        <v>0</v>
      </c>
      <c r="H57" s="550">
        <v>0</v>
      </c>
      <c r="I57" s="550">
        <v>0</v>
      </c>
      <c r="J57" s="521">
        <f t="shared" si="7"/>
        <v>0</v>
      </c>
    </row>
    <row r="58" spans="1:13" ht="20.100000000000001" customHeight="1" x14ac:dyDescent="0.2">
      <c r="A58" s="76" t="s">
        <v>320</v>
      </c>
      <c r="B58" s="554">
        <f>SUM(B50:B57)</f>
        <v>0</v>
      </c>
      <c r="C58" s="554">
        <f t="shared" ref="C58:J58" si="8">SUM(C50:C57)</f>
        <v>0</v>
      </c>
      <c r="D58" s="554">
        <f t="shared" ref="D58" si="9">SUM(D50:D57)</f>
        <v>0</v>
      </c>
      <c r="E58" s="554">
        <f t="shared" si="8"/>
        <v>0</v>
      </c>
      <c r="F58" s="554">
        <f t="shared" si="8"/>
        <v>0</v>
      </c>
      <c r="G58" s="554">
        <f t="shared" si="8"/>
        <v>0</v>
      </c>
      <c r="H58" s="554">
        <f t="shared" si="8"/>
        <v>0</v>
      </c>
      <c r="I58" s="554">
        <f t="shared" si="8"/>
        <v>0</v>
      </c>
      <c r="J58" s="554">
        <f t="shared" si="8"/>
        <v>0</v>
      </c>
    </row>
    <row r="59" spans="1:13" ht="13.15" customHeight="1" x14ac:dyDescent="0.2">
      <c r="A59" s="76"/>
      <c r="B59" s="521"/>
      <c r="C59" s="521"/>
      <c r="D59" s="521"/>
      <c r="E59" s="521"/>
      <c r="F59" s="521"/>
      <c r="G59" s="521"/>
      <c r="H59" s="521"/>
      <c r="I59" s="521"/>
      <c r="J59" s="521"/>
    </row>
    <row r="60" spans="1:13" ht="13.15" customHeight="1" x14ac:dyDescent="0.2">
      <c r="A60" s="70" t="s">
        <v>440</v>
      </c>
      <c r="B60" s="552"/>
      <c r="C60" s="552"/>
      <c r="D60" s="552"/>
      <c r="E60" s="552"/>
      <c r="F60" s="552"/>
      <c r="G60" s="552"/>
      <c r="H60" s="552"/>
      <c r="I60" s="552"/>
      <c r="J60" s="552"/>
    </row>
    <row r="61" spans="1:13" ht="13.15" customHeight="1" x14ac:dyDescent="0.2">
      <c r="A61" s="70"/>
      <c r="B61" s="521"/>
      <c r="C61" s="521"/>
      <c r="D61" s="521"/>
      <c r="E61" s="521"/>
      <c r="F61" s="521"/>
      <c r="G61" s="521"/>
      <c r="H61" s="521"/>
      <c r="I61" s="521"/>
      <c r="J61" s="521"/>
    </row>
    <row r="62" spans="1:13" ht="13.15" customHeight="1" x14ac:dyDescent="0.2">
      <c r="A62" s="71" t="s">
        <v>441</v>
      </c>
      <c r="B62" s="555">
        <v>0</v>
      </c>
      <c r="C62" s="555">
        <v>0</v>
      </c>
      <c r="D62" s="555">
        <v>0</v>
      </c>
      <c r="E62" s="555">
        <v>0</v>
      </c>
      <c r="F62" s="555">
        <v>0</v>
      </c>
      <c r="G62" s="555">
        <v>0</v>
      </c>
      <c r="H62" s="555">
        <v>0</v>
      </c>
      <c r="I62" s="555">
        <v>0</v>
      </c>
      <c r="J62" s="521">
        <f>SUM(B62:I62)</f>
        <v>0</v>
      </c>
    </row>
    <row r="63" spans="1:13" ht="13.15" customHeight="1" x14ac:dyDescent="0.2">
      <c r="A63" s="71"/>
      <c r="B63" s="554"/>
      <c r="C63" s="554"/>
      <c r="D63" s="554"/>
      <c r="E63" s="554"/>
      <c r="F63" s="554"/>
      <c r="G63" s="554"/>
      <c r="H63" s="554"/>
      <c r="I63" s="554"/>
      <c r="J63" s="554"/>
    </row>
    <row r="64" spans="1:13" ht="13.15" customHeight="1" x14ac:dyDescent="0.2">
      <c r="A64" s="76" t="s">
        <v>368</v>
      </c>
      <c r="B64" s="553">
        <f>B47+B58+B62</f>
        <v>0</v>
      </c>
      <c r="C64" s="553">
        <f t="shared" ref="C64:I64" si="10">C47+C58+C62</f>
        <v>0</v>
      </c>
      <c r="D64" s="553">
        <f t="shared" ref="D64" si="11">D47+D58+D62</f>
        <v>0</v>
      </c>
      <c r="E64" s="553">
        <f t="shared" si="10"/>
        <v>0</v>
      </c>
      <c r="F64" s="553">
        <f t="shared" si="10"/>
        <v>0</v>
      </c>
      <c r="G64" s="553">
        <f t="shared" si="10"/>
        <v>0</v>
      </c>
      <c r="H64" s="553">
        <f t="shared" si="10"/>
        <v>0</v>
      </c>
      <c r="I64" s="553">
        <f t="shared" si="10"/>
        <v>0</v>
      </c>
      <c r="J64" s="553">
        <f>SUM(B64:I64)</f>
        <v>0</v>
      </c>
    </row>
    <row r="65" spans="1:12" x14ac:dyDescent="0.2">
      <c r="A65" s="70"/>
      <c r="B65" s="552"/>
      <c r="C65" s="552"/>
      <c r="D65" s="552"/>
      <c r="E65" s="552"/>
      <c r="F65" s="552"/>
      <c r="G65" s="552"/>
      <c r="H65" s="552"/>
      <c r="I65" s="552"/>
      <c r="J65" s="552"/>
    </row>
    <row r="66" spans="1:12" x14ac:dyDescent="0.2">
      <c r="A66" s="70" t="s">
        <v>269</v>
      </c>
      <c r="B66" s="550">
        <v>0</v>
      </c>
      <c r="C66" s="550">
        <v>0</v>
      </c>
      <c r="D66" s="550">
        <v>0</v>
      </c>
      <c r="E66" s="550">
        <v>0</v>
      </c>
      <c r="F66" s="550">
        <v>0</v>
      </c>
      <c r="G66" s="550">
        <v>0</v>
      </c>
      <c r="H66" s="550">
        <v>0</v>
      </c>
      <c r="I66" s="550">
        <v>0</v>
      </c>
      <c r="J66" s="521">
        <f>SUM(B66:I66)</f>
        <v>0</v>
      </c>
      <c r="L66" s="19" t="s">
        <v>550</v>
      </c>
    </row>
    <row r="67" spans="1:12" ht="25.5" customHeight="1" x14ac:dyDescent="0.2">
      <c r="A67" s="246" t="s">
        <v>813</v>
      </c>
      <c r="B67" s="633">
        <v>0</v>
      </c>
      <c r="C67" s="555">
        <v>0</v>
      </c>
      <c r="D67" s="555">
        <v>0</v>
      </c>
      <c r="E67" s="555">
        <v>0</v>
      </c>
      <c r="F67" s="555">
        <v>0</v>
      </c>
      <c r="G67" s="555">
        <v>0</v>
      </c>
      <c r="H67" s="555">
        <v>0</v>
      </c>
      <c r="I67" s="555">
        <v>0</v>
      </c>
      <c r="J67" s="553">
        <f>SUM(B67:I67)</f>
        <v>0</v>
      </c>
    </row>
    <row r="68" spans="1:12" x14ac:dyDescent="0.2">
      <c r="A68" s="70" t="s">
        <v>270</v>
      </c>
      <c r="B68" s="553">
        <f t="shared" ref="B68:J68" si="12">SUM(B66:B67)</f>
        <v>0</v>
      </c>
      <c r="C68" s="553">
        <f t="shared" si="12"/>
        <v>0</v>
      </c>
      <c r="D68" s="553">
        <f t="shared" ref="D68" si="13">SUM(D66:D67)</f>
        <v>0</v>
      </c>
      <c r="E68" s="553">
        <f>SUM(E66:E67)</f>
        <v>0</v>
      </c>
      <c r="F68" s="553">
        <f t="shared" si="12"/>
        <v>0</v>
      </c>
      <c r="G68" s="553">
        <f t="shared" si="12"/>
        <v>0</v>
      </c>
      <c r="H68" s="553">
        <f t="shared" si="12"/>
        <v>0</v>
      </c>
      <c r="I68" s="553">
        <f t="shared" si="12"/>
        <v>0</v>
      </c>
      <c r="J68" s="553">
        <f t="shared" si="12"/>
        <v>0</v>
      </c>
    </row>
    <row r="69" spans="1:12" ht="30" customHeight="1" thickBot="1" x14ac:dyDescent="0.25">
      <c r="A69" s="70" t="s">
        <v>268</v>
      </c>
      <c r="B69" s="549">
        <f t="shared" ref="B69:J69" si="14">+B68+B64</f>
        <v>0</v>
      </c>
      <c r="C69" s="549">
        <f t="shared" si="14"/>
        <v>0</v>
      </c>
      <c r="D69" s="549">
        <f t="shared" ref="D69" si="15">+D68+D64</f>
        <v>0</v>
      </c>
      <c r="E69" s="549">
        <f>+E68+E64</f>
        <v>0</v>
      </c>
      <c r="F69" s="549">
        <f>+F68+F64</f>
        <v>0</v>
      </c>
      <c r="G69" s="549">
        <f>+G68+G64</f>
        <v>0</v>
      </c>
      <c r="H69" s="549">
        <f t="shared" si="14"/>
        <v>0</v>
      </c>
      <c r="I69" s="549">
        <f t="shared" si="14"/>
        <v>0</v>
      </c>
      <c r="J69" s="549">
        <f t="shared" si="14"/>
        <v>0</v>
      </c>
    </row>
    <row r="70" spans="1:12" ht="13.5" thickTop="1" x14ac:dyDescent="0.2"/>
    <row r="75" spans="1:12" x14ac:dyDescent="0.2">
      <c r="A75" s="788" t="s">
        <v>296</v>
      </c>
      <c r="B75" s="788"/>
      <c r="C75" s="788"/>
      <c r="D75" s="788"/>
      <c r="E75" s="788"/>
      <c r="F75" s="788"/>
      <c r="G75" s="788"/>
    </row>
  </sheetData>
  <protectedRanges>
    <protectedRange sqref="B67" name="Range1"/>
  </protectedRanges>
  <mergeCells count="1">
    <mergeCell ref="A75:G75"/>
  </mergeCells>
  <phoneticPr fontId="0" type="noConversion"/>
  <pageMargins left="0.5" right="0.5" top="0.5" bottom="0.5" header="0.5" footer="0.5"/>
  <pageSetup scale="60" orientation="portrait" horizontalDpi="4294967292" r:id="rId1"/>
  <headerFooter alignWithMargins="0"/>
  <colBreaks count="1" manualBreakCount="1">
    <brk id="7"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G103"/>
  <sheetViews>
    <sheetView view="pageBreakPreview" topLeftCell="A92" zoomScale="115" zoomScaleNormal="100" zoomScaleSheetLayoutView="115" workbookViewId="0">
      <selection activeCell="F27" sqref="F27"/>
    </sheetView>
  </sheetViews>
  <sheetFormatPr defaultColWidth="8.88671875" defaultRowHeight="12.75" x14ac:dyDescent="0.2"/>
  <cols>
    <col min="1" max="1" width="45.77734375" style="25" customWidth="1"/>
    <col min="2" max="2" width="9.21875" style="25" customWidth="1"/>
    <col min="3" max="3" width="10.88671875" style="25" bestFit="1" customWidth="1"/>
    <col min="4" max="4" width="6" style="25" customWidth="1"/>
    <col min="5" max="16384" width="8.88671875" style="25"/>
  </cols>
  <sheetData>
    <row r="1" spans="1:6" ht="15" x14ac:dyDescent="0.2">
      <c r="A1" s="70" t="str">
        <f>'DW Net Position'!A1</f>
        <v>SAMPLE COUNTY, WEST VIRGINIA, BOARD OF EDUCATION</v>
      </c>
      <c r="F1" s="404" t="s">
        <v>632</v>
      </c>
    </row>
    <row r="2" spans="1:6" ht="18" x14ac:dyDescent="0.25">
      <c r="A2" s="1"/>
      <c r="F2" s="381" t="s">
        <v>707</v>
      </c>
    </row>
    <row r="3" spans="1:6" ht="18" x14ac:dyDescent="0.25">
      <c r="A3" s="86" t="s">
        <v>364</v>
      </c>
      <c r="F3" s="381" t="str">
        <f>'DW Net Position'!F5</f>
        <v>Password for protected sheet: BOE2025</v>
      </c>
    </row>
    <row r="4" spans="1:6" x14ac:dyDescent="0.2">
      <c r="A4" s="435" t="s">
        <v>365</v>
      </c>
    </row>
    <row r="5" spans="1:6" x14ac:dyDescent="0.2">
      <c r="A5" s="435" t="s">
        <v>366</v>
      </c>
    </row>
    <row r="6" spans="1:6" x14ac:dyDescent="0.2">
      <c r="A6" s="86" t="str">
        <f>'DW Net Position'!A4</f>
        <v>FYE JUNE 30, 2025</v>
      </c>
    </row>
    <row r="8" spans="1:6" x14ac:dyDescent="0.2">
      <c r="A8" s="25" t="s">
        <v>391</v>
      </c>
      <c r="C8" s="556">
        <f>+'Gov Funds - Rev-Exp'!J64</f>
        <v>0</v>
      </c>
    </row>
    <row r="9" spans="1:6" x14ac:dyDescent="0.2">
      <c r="C9" s="19"/>
    </row>
    <row r="10" spans="1:6" x14ac:dyDescent="0.2">
      <c r="A10" s="791" t="s">
        <v>760</v>
      </c>
      <c r="C10" s="19"/>
    </row>
    <row r="11" spans="1:6" x14ac:dyDescent="0.2">
      <c r="A11" s="791"/>
      <c r="C11" s="19"/>
    </row>
    <row r="12" spans="1:6" x14ac:dyDescent="0.2">
      <c r="C12" s="19"/>
    </row>
    <row r="13" spans="1:6" x14ac:dyDescent="0.2">
      <c r="A13" s="791" t="s">
        <v>874</v>
      </c>
      <c r="C13" s="19"/>
    </row>
    <row r="14" spans="1:6" ht="14.25" customHeight="1" x14ac:dyDescent="0.2">
      <c r="A14" s="791"/>
      <c r="C14" s="19"/>
    </row>
    <row r="15" spans="1:6" ht="14.25" customHeight="1" x14ac:dyDescent="0.2">
      <c r="A15" s="791"/>
      <c r="C15" s="19"/>
    </row>
    <row r="16" spans="1:6" ht="14.25" customHeight="1" x14ac:dyDescent="0.2">
      <c r="A16" s="791"/>
      <c r="C16" s="19"/>
    </row>
    <row r="17" spans="1:3" ht="12.75" customHeight="1" x14ac:dyDescent="0.2">
      <c r="A17" s="791"/>
      <c r="C17" s="19"/>
    </row>
    <row r="18" spans="1:3" x14ac:dyDescent="0.2">
      <c r="A18" s="85" t="s">
        <v>325</v>
      </c>
      <c r="C18" s="558">
        <f>'Capital Assets'!F18</f>
        <v>0</v>
      </c>
    </row>
    <row r="19" spans="1:3" x14ac:dyDescent="0.2">
      <c r="A19" s="85" t="s">
        <v>326</v>
      </c>
      <c r="C19" s="558">
        <f>'Capital Assets'!F12</f>
        <v>0</v>
      </c>
    </row>
    <row r="20" spans="1:3" ht="12.75" customHeight="1" x14ac:dyDescent="0.2">
      <c r="C20" s="559"/>
    </row>
    <row r="21" spans="1:3" x14ac:dyDescent="0.2">
      <c r="A21" s="791" t="s">
        <v>875</v>
      </c>
      <c r="C21" s="597"/>
    </row>
    <row r="22" spans="1:3" x14ac:dyDescent="0.2">
      <c r="A22" s="791"/>
      <c r="C22" s="597"/>
    </row>
    <row r="23" spans="1:3" x14ac:dyDescent="0.2">
      <c r="A23" s="791"/>
      <c r="C23" s="597"/>
    </row>
    <row r="24" spans="1:3" x14ac:dyDescent="0.2">
      <c r="A24" s="791"/>
      <c r="C24" s="597"/>
    </row>
    <row r="25" spans="1:3" x14ac:dyDescent="0.2">
      <c r="A25" s="791"/>
      <c r="C25" s="597"/>
    </row>
    <row r="26" spans="1:3" x14ac:dyDescent="0.2">
      <c r="A26" s="85" t="s">
        <v>879</v>
      </c>
      <c r="C26" s="558">
        <f>SUM('ROU Assets'!F13:F16)</f>
        <v>0</v>
      </c>
    </row>
    <row r="27" spans="1:3" x14ac:dyDescent="0.2">
      <c r="A27" s="85" t="s">
        <v>326</v>
      </c>
      <c r="C27" s="558">
        <f>SUM('ROU Assets'!F6:F9)</f>
        <v>0</v>
      </c>
    </row>
    <row r="28" spans="1:3" x14ac:dyDescent="0.2">
      <c r="A28" s="437"/>
      <c r="C28" s="559"/>
    </row>
    <row r="29" spans="1:3" x14ac:dyDescent="0.2">
      <c r="A29" s="791" t="s">
        <v>1010</v>
      </c>
      <c r="C29" s="597"/>
    </row>
    <row r="30" spans="1:3" x14ac:dyDescent="0.2">
      <c r="A30" s="791"/>
      <c r="C30" s="597"/>
    </row>
    <row r="31" spans="1:3" x14ac:dyDescent="0.2">
      <c r="A31" s="791"/>
      <c r="C31" s="597"/>
    </row>
    <row r="32" spans="1:3" x14ac:dyDescent="0.2">
      <c r="A32" s="791"/>
      <c r="C32" s="597"/>
    </row>
    <row r="33" spans="1:3" x14ac:dyDescent="0.2">
      <c r="A33" s="791"/>
      <c r="C33" s="597"/>
    </row>
    <row r="34" spans="1:3" x14ac:dyDescent="0.2">
      <c r="A34" s="85" t="s">
        <v>879</v>
      </c>
      <c r="C34" s="558">
        <f>'ROU Assets'!F17</f>
        <v>0</v>
      </c>
    </row>
    <row r="35" spans="1:3" x14ac:dyDescent="0.2">
      <c r="A35" s="85" t="s">
        <v>326</v>
      </c>
      <c r="C35" s="558">
        <f>'ROU Assets'!F10</f>
        <v>0</v>
      </c>
    </row>
    <row r="36" spans="1:3" x14ac:dyDescent="0.2">
      <c r="A36" s="437"/>
      <c r="C36" s="559"/>
    </row>
    <row r="37" spans="1:3" ht="38.25" x14ac:dyDescent="0.2">
      <c r="A37" s="437" t="s">
        <v>401</v>
      </c>
      <c r="C37" s="559"/>
    </row>
    <row r="38" spans="1:3" x14ac:dyDescent="0.2">
      <c r="A38" s="437"/>
      <c r="C38" s="19"/>
    </row>
    <row r="39" spans="1:3" x14ac:dyDescent="0.2">
      <c r="A39" s="85" t="s">
        <v>626</v>
      </c>
      <c r="C39" s="436">
        <f>JEs!D10-JEs!D32</f>
        <v>0</v>
      </c>
    </row>
    <row r="40" spans="1:3" x14ac:dyDescent="0.2">
      <c r="A40" s="85" t="s">
        <v>229</v>
      </c>
      <c r="C40" s="436">
        <f>JEs!D22+JEs!D15-JEs!D33-JEs!D34</f>
        <v>0</v>
      </c>
    </row>
    <row r="41" spans="1:3" x14ac:dyDescent="0.2">
      <c r="A41" s="85"/>
      <c r="C41" s="19"/>
    </row>
    <row r="42" spans="1:3" x14ac:dyDescent="0.2">
      <c r="A42" s="87" t="s">
        <v>545</v>
      </c>
      <c r="C42" s="333">
        <v>0</v>
      </c>
    </row>
    <row r="43" spans="1:3" x14ac:dyDescent="0.2">
      <c r="A43" s="85"/>
      <c r="C43" s="19"/>
    </row>
    <row r="44" spans="1:3" ht="51" x14ac:dyDescent="0.2">
      <c r="A44" s="437" t="str">
        <f>CONCATENATE("A portion of the change in fund balances is the proceeds from the general obligation bonds issued during ", A6,".  Those proceeds are not considered revenue items for the purpose of this statement.")</f>
        <v>A portion of the change in fund balances is the proceeds from the general obligation bonds issued during FYE JUNE 30, 2025.  Those proceeds are not considered revenue items for the purpose of this statement.</v>
      </c>
      <c r="C44" s="436">
        <f>-'long term debt'!D3</f>
        <v>0</v>
      </c>
    </row>
    <row r="45" spans="1:3" x14ac:dyDescent="0.2">
      <c r="A45" s="85"/>
      <c r="C45" s="19"/>
    </row>
    <row r="46" spans="1:3" ht="51.75" customHeight="1" x14ac:dyDescent="0.2">
      <c r="A46" s="437" t="str">
        <f>CONCATENATE("A portion of the change in fund balances is the proceeds from the premium on the general obligation bonds issued during ", A6,".  Those proceeds are not considered revenue items for the purpose of this statement.")</f>
        <v>A portion of the change in fund balances is the proceeds from the premium on the general obligation bonds issued during FYE JUNE 30, 2025.  Those proceeds are not considered revenue items for the purpose of this statement.</v>
      </c>
      <c r="C46" s="436">
        <f>-'long term debt'!D4</f>
        <v>0</v>
      </c>
    </row>
    <row r="47" spans="1:3" x14ac:dyDescent="0.2">
      <c r="A47" s="85"/>
      <c r="C47" s="19"/>
    </row>
    <row r="48" spans="1:3" ht="51" x14ac:dyDescent="0.2">
      <c r="A48" s="437" t="s">
        <v>775</v>
      </c>
      <c r="C48" s="436">
        <f>'long term debt'!E4</f>
        <v>0</v>
      </c>
    </row>
    <row r="49" spans="1:3" x14ac:dyDescent="0.2">
      <c r="A49" s="85"/>
      <c r="C49" s="19"/>
    </row>
    <row r="50" spans="1:3" ht="38.25" x14ac:dyDescent="0.2">
      <c r="A50" s="437" t="s">
        <v>971</v>
      </c>
      <c r="C50" s="436">
        <f>-JEs!D139</f>
        <v>0</v>
      </c>
    </row>
    <row r="51" spans="1:3" x14ac:dyDescent="0.2">
      <c r="A51" s="437"/>
      <c r="C51" s="19"/>
    </row>
    <row r="52" spans="1:3" ht="38.25" x14ac:dyDescent="0.2">
      <c r="A52" s="437" t="s">
        <v>987</v>
      </c>
      <c r="C52" s="436">
        <f>-JEs!F154</f>
        <v>0</v>
      </c>
    </row>
    <row r="53" spans="1:3" x14ac:dyDescent="0.2">
      <c r="A53" s="437"/>
      <c r="C53" s="19"/>
    </row>
    <row r="54" spans="1:3" ht="38.25" x14ac:dyDescent="0.2">
      <c r="A54" s="437" t="s">
        <v>1011</v>
      </c>
      <c r="C54" s="436">
        <f>-JEs!D145</f>
        <v>0</v>
      </c>
    </row>
    <row r="55" spans="1:3" x14ac:dyDescent="0.2">
      <c r="A55" s="437"/>
      <c r="C55" s="19"/>
    </row>
    <row r="56" spans="1:3" x14ac:dyDescent="0.2">
      <c r="A56" s="791" t="s">
        <v>782</v>
      </c>
      <c r="C56" s="597"/>
    </row>
    <row r="57" spans="1:3" ht="15" customHeight="1" x14ac:dyDescent="0.2">
      <c r="A57" s="791"/>
      <c r="C57" s="597"/>
    </row>
    <row r="58" spans="1:3" ht="14.25" customHeight="1" x14ac:dyDescent="0.2">
      <c r="A58" s="791"/>
      <c r="C58" s="558">
        <f>JEs!F134</f>
        <v>0</v>
      </c>
    </row>
    <row r="59" spans="1:3" ht="14.25" customHeight="1" x14ac:dyDescent="0.2">
      <c r="C59" s="559"/>
    </row>
    <row r="60" spans="1:3" x14ac:dyDescent="0.2">
      <c r="A60" s="791" t="s">
        <v>783</v>
      </c>
      <c r="C60" s="559"/>
    </row>
    <row r="61" spans="1:3" x14ac:dyDescent="0.2">
      <c r="A61" s="791"/>
      <c r="C61" s="559"/>
    </row>
    <row r="62" spans="1:3" ht="12.75" customHeight="1" x14ac:dyDescent="0.2">
      <c r="A62" s="791"/>
      <c r="C62" s="559"/>
    </row>
    <row r="63" spans="1:3" ht="12.75" customHeight="1" x14ac:dyDescent="0.2">
      <c r="A63" s="85" t="s">
        <v>327</v>
      </c>
      <c r="C63" s="558">
        <f>'Capital Assets'!G12</f>
        <v>0</v>
      </c>
    </row>
    <row r="64" spans="1:3" x14ac:dyDescent="0.2">
      <c r="A64" s="85" t="s">
        <v>369</v>
      </c>
      <c r="C64" s="558">
        <f>'Capital Assets'!G18</f>
        <v>0</v>
      </c>
    </row>
    <row r="65" spans="1:3" x14ac:dyDescent="0.2">
      <c r="C65" s="559"/>
    </row>
    <row r="66" spans="1:3" x14ac:dyDescent="0.2">
      <c r="A66" s="791" t="s">
        <v>972</v>
      </c>
      <c r="C66" s="597"/>
    </row>
    <row r="67" spans="1:3" x14ac:dyDescent="0.2">
      <c r="A67" s="791"/>
      <c r="C67" s="597"/>
    </row>
    <row r="68" spans="1:3" x14ac:dyDescent="0.2">
      <c r="A68" s="791"/>
      <c r="C68" s="597"/>
    </row>
    <row r="69" spans="1:3" x14ac:dyDescent="0.2">
      <c r="A69" s="85" t="s">
        <v>973</v>
      </c>
      <c r="C69" s="558">
        <f>'ROU Assets'!G11</f>
        <v>0</v>
      </c>
    </row>
    <row r="70" spans="1:3" x14ac:dyDescent="0.2">
      <c r="A70" s="85" t="s">
        <v>974</v>
      </c>
      <c r="C70" s="558">
        <f>'ROU Assets'!G18</f>
        <v>0</v>
      </c>
    </row>
    <row r="71" spans="1:3" x14ac:dyDescent="0.2">
      <c r="C71" s="559"/>
    </row>
    <row r="72" spans="1:3" ht="13.5" customHeight="1" x14ac:dyDescent="0.2">
      <c r="A72" s="791" t="s">
        <v>784</v>
      </c>
      <c r="C72" s="559"/>
    </row>
    <row r="73" spans="1:3" ht="13.5" customHeight="1" x14ac:dyDescent="0.2">
      <c r="A73" s="791"/>
      <c r="C73" s="559"/>
    </row>
    <row r="74" spans="1:3" ht="12.75" customHeight="1" x14ac:dyDescent="0.2">
      <c r="A74" s="791"/>
      <c r="C74" s="559"/>
    </row>
    <row r="75" spans="1:3" x14ac:dyDescent="0.2">
      <c r="A75" s="791"/>
      <c r="C75" s="19"/>
    </row>
    <row r="76" spans="1:3" x14ac:dyDescent="0.2">
      <c r="A76" s="438" t="s">
        <v>386</v>
      </c>
      <c r="C76" s="560">
        <f>-JEs!F264+JEs!D264</f>
        <v>0</v>
      </c>
    </row>
    <row r="77" spans="1:3" x14ac:dyDescent="0.2">
      <c r="A77" s="437"/>
      <c r="C77" s="561"/>
    </row>
    <row r="78" spans="1:3" ht="79.5" customHeight="1" x14ac:dyDescent="0.2">
      <c r="A78" s="437" t="s">
        <v>400</v>
      </c>
      <c r="C78" s="560">
        <f>IF(JEs!F290&gt;0,JEs!F290,-JEs!D290)</f>
        <v>0</v>
      </c>
    </row>
    <row r="79" spans="1:3" x14ac:dyDescent="0.2">
      <c r="A79" s="437"/>
      <c r="C79" s="453"/>
    </row>
    <row r="80" spans="1:3" ht="51" x14ac:dyDescent="0.2">
      <c r="A80" s="437" t="s">
        <v>732</v>
      </c>
      <c r="C80" s="453"/>
    </row>
    <row r="81" spans="1:5" x14ac:dyDescent="0.2">
      <c r="A81" s="438" t="s">
        <v>733</v>
      </c>
      <c r="C81" s="560">
        <f>JEs!D315</f>
        <v>0</v>
      </c>
      <c r="E81" s="25" t="s">
        <v>757</v>
      </c>
    </row>
    <row r="82" spans="1:5" x14ac:dyDescent="0.2">
      <c r="A82" s="437"/>
      <c r="C82" s="453"/>
    </row>
    <row r="83" spans="1:5" x14ac:dyDescent="0.2">
      <c r="A83" s="438" t="s">
        <v>734</v>
      </c>
      <c r="C83" s="560">
        <f>-(JEs!D352+JEs!D353+JEs!D354+JEs!D355+JEs!D356+JEs!D357+JEs!D358+JEs!D359+JEs!D360+JEs!D361+JEs!D362+JEs!D365-JEs!F352-JEs!F353-JEs!F354-JEs!F355-JEs!F356-JEs!F357-JEs!F358-JEs!F359-JEs!F360-JEs!F361-JEs!F362-JEs!F365)</f>
        <v>0</v>
      </c>
      <c r="E83" s="25" t="s">
        <v>756</v>
      </c>
    </row>
    <row r="84" spans="1:5" x14ac:dyDescent="0.2">
      <c r="A84" s="438"/>
      <c r="C84" s="453"/>
    </row>
    <row r="85" spans="1:5" ht="52.5" customHeight="1" x14ac:dyDescent="0.2">
      <c r="A85" s="437" t="s">
        <v>809</v>
      </c>
      <c r="C85" s="453"/>
    </row>
    <row r="86" spans="1:5" x14ac:dyDescent="0.2">
      <c r="A86" s="438" t="s">
        <v>810</v>
      </c>
      <c r="C86" s="560">
        <f>JEs!D414</f>
        <v>0</v>
      </c>
      <c r="E86" s="25" t="s">
        <v>757</v>
      </c>
    </row>
    <row r="87" spans="1:5" x14ac:dyDescent="0.2">
      <c r="A87" s="438"/>
      <c r="C87" s="560"/>
    </row>
    <row r="88" spans="1:5" x14ac:dyDescent="0.2">
      <c r="A88" s="438" t="s">
        <v>734</v>
      </c>
      <c r="C88" s="560">
        <f>-(JEs!D436+JEs!D437+JEs!D438+JEs!D439+JEs!D440+JEs!D441+JEs!D442+JEs!D443+JEs!D444+JEs!D445+JEs!D446+JEs!D449-JEs!F436-JEs!F437-JEs!F438-JEs!F439-JEs!F440-JEs!F441-JEs!F442-JEs!F443-JEs!F444-JEs!F445-JEs!F446-JEs!F449)</f>
        <v>0</v>
      </c>
      <c r="E88" s="25" t="s">
        <v>811</v>
      </c>
    </row>
    <row r="89" spans="1:5" x14ac:dyDescent="0.2">
      <c r="A89" s="438"/>
      <c r="C89" s="453"/>
    </row>
    <row r="90" spans="1:5" s="651" customFormat="1" ht="38.25" x14ac:dyDescent="0.2">
      <c r="A90" s="437" t="s">
        <v>823</v>
      </c>
      <c r="B90" s="25"/>
      <c r="C90" s="560">
        <f>-TrialBal!F345</f>
        <v>0</v>
      </c>
      <c r="D90" s="25"/>
    </row>
    <row r="91" spans="1:5" s="651" customFormat="1" x14ac:dyDescent="0.2">
      <c r="A91" s="437"/>
      <c r="B91" s="25"/>
      <c r="C91" s="453"/>
      <c r="D91" s="25"/>
    </row>
    <row r="92" spans="1:5" s="651" customFormat="1" ht="51" x14ac:dyDescent="0.2">
      <c r="A92" s="437" t="s">
        <v>975</v>
      </c>
      <c r="B92" s="25"/>
      <c r="C92" s="560">
        <f>TrialBal!H354</f>
        <v>0</v>
      </c>
      <c r="D92" s="25"/>
    </row>
    <row r="93" spans="1:5" x14ac:dyDescent="0.2">
      <c r="A93" s="438"/>
      <c r="C93" s="453"/>
    </row>
    <row r="94" spans="1:5" ht="51" x14ac:dyDescent="0.2">
      <c r="A94" s="437" t="s">
        <v>1039</v>
      </c>
      <c r="C94" s="560">
        <f>TrialBal!F131</f>
        <v>0</v>
      </c>
    </row>
    <row r="95" spans="1:5" x14ac:dyDescent="0.2">
      <c r="A95" s="438"/>
      <c r="C95" s="453"/>
    </row>
    <row r="96" spans="1:5" ht="51" x14ac:dyDescent="0.2">
      <c r="A96" s="437" t="s">
        <v>1012</v>
      </c>
      <c r="C96" s="560">
        <f>TrialBal!H358</f>
        <v>0</v>
      </c>
    </row>
    <row r="97" spans="1:7" ht="13.5" thickBot="1" x14ac:dyDescent="0.25">
      <c r="A97" s="25" t="s">
        <v>768</v>
      </c>
      <c r="C97" s="557">
        <f>SUM(C8:C96)</f>
        <v>0</v>
      </c>
      <c r="E97" s="19"/>
    </row>
    <row r="98" spans="1:7" ht="13.5" thickTop="1" x14ac:dyDescent="0.2">
      <c r="E98" s="19"/>
    </row>
    <row r="100" spans="1:7" x14ac:dyDescent="0.2">
      <c r="B100" s="206"/>
      <c r="C100" s="207"/>
      <c r="D100" s="207"/>
      <c r="E100" s="207"/>
      <c r="F100" s="207"/>
      <c r="G100" s="208"/>
    </row>
    <row r="101" spans="1:7" x14ac:dyDescent="0.2">
      <c r="B101" s="211"/>
      <c r="C101" s="19">
        <f>'DW St of Activities'!G38</f>
        <v>0</v>
      </c>
      <c r="D101" s="25" t="s">
        <v>761</v>
      </c>
      <c r="G101" s="210"/>
    </row>
    <row r="102" spans="1:7" ht="13.5" thickBot="1" x14ac:dyDescent="0.25">
      <c r="B102" s="211"/>
      <c r="C102" s="439">
        <f>C97-C101</f>
        <v>0</v>
      </c>
      <c r="D102" s="25" t="s">
        <v>396</v>
      </c>
      <c r="G102" s="210"/>
    </row>
    <row r="103" spans="1:7" ht="13.5" thickTop="1" x14ac:dyDescent="0.2">
      <c r="B103" s="440"/>
      <c r="C103" s="213"/>
      <c r="D103" s="213"/>
      <c r="E103" s="213"/>
      <c r="F103" s="213"/>
      <c r="G103" s="214"/>
    </row>
  </sheetData>
  <mergeCells count="8">
    <mergeCell ref="A56:A58"/>
    <mergeCell ref="A60:A62"/>
    <mergeCell ref="A72:A75"/>
    <mergeCell ref="A10:A11"/>
    <mergeCell ref="A13:A17"/>
    <mergeCell ref="A21:A25"/>
    <mergeCell ref="A66:A68"/>
    <mergeCell ref="A29:A33"/>
  </mergeCells>
  <phoneticPr fontId="0" type="noConversion"/>
  <pageMargins left="1" right="0.5" top="0.5" bottom="0.5" header="0.5" footer="0.5"/>
  <pageSetup scale="40" orientation="portrait" cellComments="asDisplayed" r:id="rId1"/>
  <headerFooter alignWithMargins="0"/>
  <cellWatches>
    <cellWatch r="C102"/>
  </cellWatch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C9E-CA9D-4A8B-83C6-FDCFFADD4423}">
  <sheetPr>
    <tabColor rgb="FFFFC000"/>
  </sheetPr>
  <dimension ref="A1:H70"/>
  <sheetViews>
    <sheetView view="pageBreakPreview" zoomScale="75" zoomScaleNormal="100" zoomScaleSheetLayoutView="75" workbookViewId="0">
      <selection activeCell="J34" sqref="J34"/>
    </sheetView>
  </sheetViews>
  <sheetFormatPr defaultColWidth="9.77734375" defaultRowHeight="12.75" x14ac:dyDescent="0.2"/>
  <cols>
    <col min="1" max="1" width="48.6640625" style="19" customWidth="1"/>
    <col min="2" max="3" width="2.77734375" style="19" customWidth="1"/>
    <col min="4" max="4" width="11.33203125" style="19" customWidth="1"/>
    <col min="5" max="5" width="2.77734375" style="19" customWidth="1"/>
    <col min="6" max="6" width="13.5546875" style="19" customWidth="1"/>
    <col min="7" max="7" width="3.77734375" style="19" customWidth="1"/>
    <col min="8" max="16384" width="9.77734375" style="19"/>
  </cols>
  <sheetData>
    <row r="1" spans="1:8" ht="15" x14ac:dyDescent="0.2">
      <c r="A1" s="70" t="str">
        <f>'DW Net Position'!A1</f>
        <v>SAMPLE COUNTY, WEST VIRGINIA, BOARD OF EDUCATION</v>
      </c>
      <c r="B1" s="17"/>
      <c r="C1" s="17"/>
      <c r="D1" s="17"/>
      <c r="E1" s="17"/>
      <c r="F1" s="17"/>
      <c r="H1" s="389" t="s">
        <v>632</v>
      </c>
    </row>
    <row r="2" spans="1:8" x14ac:dyDescent="0.2">
      <c r="A2" s="70"/>
      <c r="B2" s="17"/>
      <c r="C2" s="17"/>
      <c r="D2" s="17"/>
      <c r="E2" s="17"/>
      <c r="F2" s="17"/>
    </row>
    <row r="3" spans="1:8" ht="18" x14ac:dyDescent="0.25">
      <c r="A3" s="100" t="s">
        <v>568</v>
      </c>
      <c r="B3" s="17"/>
      <c r="C3" s="17"/>
      <c r="D3" s="17"/>
      <c r="E3" s="17"/>
      <c r="F3" s="17"/>
      <c r="H3" s="381"/>
    </row>
    <row r="4" spans="1:8" ht="18" x14ac:dyDescent="0.25">
      <c r="A4" s="100" t="str">
        <f>'Gov Funds - Rev-Exp'!A5</f>
        <v>FYE JUNE 30, 2025</v>
      </c>
      <c r="B4" s="17"/>
      <c r="C4" s="17"/>
      <c r="D4" s="17"/>
      <c r="E4" s="17"/>
      <c r="F4" s="17"/>
      <c r="H4" s="381" t="s">
        <v>707</v>
      </c>
    </row>
    <row r="5" spans="1:8" ht="18" x14ac:dyDescent="0.25">
      <c r="A5" s="100"/>
      <c r="B5" s="17"/>
      <c r="C5" s="17"/>
      <c r="D5" s="17"/>
      <c r="E5" s="17"/>
      <c r="F5" s="17"/>
      <c r="H5" s="381" t="str">
        <f>'Recon Activities'!F3</f>
        <v>Password for protected sheet: BOE2025</v>
      </c>
    </row>
    <row r="6" spans="1:8" ht="27.75" customHeight="1" thickBot="1" x14ac:dyDescent="0.25">
      <c r="B6" s="17"/>
      <c r="C6" s="17"/>
      <c r="D6" s="792" t="s">
        <v>884</v>
      </c>
      <c r="E6" s="792"/>
      <c r="F6" s="792"/>
    </row>
    <row r="7" spans="1:8" x14ac:dyDescent="0.2">
      <c r="A7" s="16"/>
      <c r="B7" s="17"/>
      <c r="C7" s="18"/>
      <c r="D7" s="18" t="s">
        <v>885</v>
      </c>
      <c r="E7" s="18"/>
      <c r="F7" s="18" t="s">
        <v>150</v>
      </c>
      <c r="G7" s="18"/>
    </row>
    <row r="8" spans="1:8" ht="13.5" thickBot="1" x14ac:dyDescent="0.25">
      <c r="A8" s="20"/>
      <c r="B8" s="20"/>
      <c r="C8" s="21"/>
      <c r="D8" s="21" t="s">
        <v>886</v>
      </c>
      <c r="E8" s="21"/>
      <c r="F8" s="21" t="s">
        <v>398</v>
      </c>
      <c r="G8" s="18"/>
    </row>
    <row r="9" spans="1:8" x14ac:dyDescent="0.2">
      <c r="A9" s="102" t="s">
        <v>467</v>
      </c>
      <c r="C9" s="18"/>
      <c r="D9" s="18"/>
      <c r="E9" s="18"/>
      <c r="F9" s="18"/>
      <c r="G9" s="18"/>
    </row>
    <row r="10" spans="1:8" x14ac:dyDescent="0.2">
      <c r="C10" s="18"/>
      <c r="D10" s="18"/>
      <c r="E10" s="18"/>
      <c r="F10" s="18"/>
      <c r="G10" s="18"/>
    </row>
    <row r="11" spans="1:8" x14ac:dyDescent="0.2">
      <c r="A11" s="102" t="s">
        <v>465</v>
      </c>
      <c r="B11" s="17"/>
    </row>
    <row r="12" spans="1:8" x14ac:dyDescent="0.2">
      <c r="A12" s="71" t="s">
        <v>280</v>
      </c>
      <c r="D12" s="334">
        <v>0</v>
      </c>
      <c r="E12" s="290"/>
      <c r="F12" s="334">
        <v>0</v>
      </c>
    </row>
    <row r="13" spans="1:8" x14ac:dyDescent="0.2">
      <c r="A13" s="71" t="s">
        <v>887</v>
      </c>
      <c r="D13" s="694">
        <v>0</v>
      </c>
      <c r="E13" s="290"/>
      <c r="F13" s="694">
        <v>0</v>
      </c>
    </row>
    <row r="14" spans="1:8" x14ac:dyDescent="0.2">
      <c r="A14" s="71" t="s">
        <v>344</v>
      </c>
      <c r="D14" s="335">
        <v>0</v>
      </c>
      <c r="F14" s="335">
        <v>0</v>
      </c>
    </row>
    <row r="15" spans="1:8" ht="24" customHeight="1" x14ac:dyDescent="0.2">
      <c r="A15" s="292" t="s">
        <v>288</v>
      </c>
      <c r="D15" s="291">
        <f>SUM(D12:D14)</f>
        <v>0</v>
      </c>
      <c r="E15" s="562"/>
      <c r="F15" s="291">
        <f>SUM(F12:F14)</f>
        <v>0</v>
      </c>
    </row>
    <row r="16" spans="1:8" ht="12.75" customHeight="1" x14ac:dyDescent="0.2">
      <c r="A16" s="73"/>
      <c r="D16" s="562"/>
      <c r="E16" s="562"/>
      <c r="F16" s="562"/>
    </row>
    <row r="17" spans="1:6" ht="12.75" customHeight="1" x14ac:dyDescent="0.2">
      <c r="A17" s="102" t="s">
        <v>569</v>
      </c>
    </row>
    <row r="18" spans="1:6" ht="24" customHeight="1" x14ac:dyDescent="0.2">
      <c r="A18" s="292" t="s">
        <v>452</v>
      </c>
      <c r="D18" s="336">
        <v>0</v>
      </c>
      <c r="E18" s="562"/>
      <c r="F18" s="336">
        <v>0</v>
      </c>
    </row>
    <row r="19" spans="1:6" ht="24" customHeight="1" thickBot="1" x14ac:dyDescent="0.25">
      <c r="A19" s="73" t="s">
        <v>570</v>
      </c>
      <c r="D19" s="293">
        <f>SUM(D15:D18)</f>
        <v>0</v>
      </c>
      <c r="E19" s="290"/>
      <c r="F19" s="293">
        <f>SUM(F15:F18)</f>
        <v>0</v>
      </c>
    </row>
    <row r="20" spans="1:6" ht="24" customHeight="1" thickTop="1" x14ac:dyDescent="0.2">
      <c r="A20" s="73"/>
      <c r="D20" s="290"/>
      <c r="E20" s="101"/>
      <c r="F20" s="290"/>
    </row>
    <row r="21" spans="1:6" x14ac:dyDescent="0.2">
      <c r="A21" s="102" t="s">
        <v>571</v>
      </c>
    </row>
    <row r="22" spans="1:6" x14ac:dyDescent="0.2">
      <c r="A22" s="102"/>
    </row>
    <row r="23" spans="1:6" x14ac:dyDescent="0.2">
      <c r="A23" s="102" t="s">
        <v>78</v>
      </c>
      <c r="B23" s="17"/>
    </row>
    <row r="24" spans="1:6" x14ac:dyDescent="0.2">
      <c r="A24" s="71" t="s">
        <v>404</v>
      </c>
      <c r="B24" s="17"/>
      <c r="D24" s="334">
        <v>0</v>
      </c>
      <c r="E24" s="77"/>
      <c r="F24" s="334">
        <v>0</v>
      </c>
    </row>
    <row r="25" spans="1:6" x14ac:dyDescent="0.2">
      <c r="A25" s="71" t="s">
        <v>291</v>
      </c>
      <c r="C25" s="74"/>
      <c r="D25" s="335">
        <v>0</v>
      </c>
      <c r="E25" s="523"/>
      <c r="F25" s="335">
        <v>0</v>
      </c>
    </row>
    <row r="26" spans="1:6" ht="24" customHeight="1" x14ac:dyDescent="0.2">
      <c r="A26" s="292" t="s">
        <v>292</v>
      </c>
      <c r="D26" s="291">
        <f>SUM(D24:D25)</f>
        <v>0</v>
      </c>
      <c r="E26" s="562"/>
      <c r="F26" s="291">
        <f>SUM(F24:F25)</f>
        <v>0</v>
      </c>
    </row>
    <row r="28" spans="1:6" x14ac:dyDescent="0.2">
      <c r="A28" s="102" t="s">
        <v>572</v>
      </c>
    </row>
    <row r="29" spans="1:6" ht="24" customHeight="1" x14ac:dyDescent="0.2">
      <c r="A29" s="292" t="s">
        <v>453</v>
      </c>
      <c r="D29" s="336">
        <v>0</v>
      </c>
      <c r="E29" s="562"/>
      <c r="F29" s="336">
        <v>0</v>
      </c>
    </row>
    <row r="30" spans="1:6" ht="24" customHeight="1" thickBot="1" x14ac:dyDescent="0.25">
      <c r="A30" s="73" t="s">
        <v>573</v>
      </c>
      <c r="D30" s="293">
        <f>SUM(D26:D29)</f>
        <v>0</v>
      </c>
      <c r="E30" s="290"/>
      <c r="F30" s="293">
        <f>SUM(F26:F29)</f>
        <v>0</v>
      </c>
    </row>
    <row r="31" spans="1:6" ht="13.5" thickTop="1" x14ac:dyDescent="0.2"/>
    <row r="32" spans="1:6" x14ac:dyDescent="0.2">
      <c r="A32" s="102" t="s">
        <v>629</v>
      </c>
    </row>
    <row r="33" spans="1:6" x14ac:dyDescent="0.2">
      <c r="A33" s="71" t="s">
        <v>409</v>
      </c>
      <c r="D33" s="334">
        <v>0</v>
      </c>
      <c r="F33" s="334">
        <v>0</v>
      </c>
    </row>
    <row r="34" spans="1:6" x14ac:dyDescent="0.2">
      <c r="A34" s="71" t="s">
        <v>141</v>
      </c>
      <c r="D34" s="333">
        <v>0</v>
      </c>
      <c r="F34" s="333">
        <v>0</v>
      </c>
    </row>
    <row r="35" spans="1:6" x14ac:dyDescent="0.2">
      <c r="A35" s="71" t="s">
        <v>888</v>
      </c>
      <c r="D35" s="333">
        <v>0</v>
      </c>
      <c r="F35" s="333">
        <v>0</v>
      </c>
    </row>
    <row r="36" spans="1:6" x14ac:dyDescent="0.2">
      <c r="A36" s="71" t="s">
        <v>412</v>
      </c>
      <c r="D36" s="695">
        <v>0</v>
      </c>
      <c r="F36" s="695">
        <v>0</v>
      </c>
    </row>
    <row r="37" spans="1:6" ht="13.5" thickBot="1" x14ac:dyDescent="0.25">
      <c r="A37" s="102" t="s">
        <v>889</v>
      </c>
      <c r="D37" s="293">
        <f>SUM(D33:D36)</f>
        <v>0</v>
      </c>
      <c r="F37" s="293">
        <f>SUM(F33:F36)</f>
        <v>0</v>
      </c>
    </row>
    <row r="38" spans="1:6" ht="13.5" thickTop="1" x14ac:dyDescent="0.2"/>
    <row r="67" spans="1:6" x14ac:dyDescent="0.2">
      <c r="A67" s="17"/>
      <c r="B67" s="17"/>
      <c r="C67" s="17"/>
      <c r="D67" s="17"/>
      <c r="E67" s="17"/>
      <c r="F67" s="17"/>
    </row>
    <row r="68" spans="1:6" x14ac:dyDescent="0.2">
      <c r="B68" s="17"/>
      <c r="C68" s="17"/>
      <c r="D68" s="17"/>
      <c r="E68" s="17"/>
      <c r="F68" s="17"/>
    </row>
    <row r="69" spans="1:6" x14ac:dyDescent="0.2">
      <c r="A69" s="17"/>
      <c r="B69" s="17"/>
      <c r="C69" s="17"/>
      <c r="D69" s="17"/>
      <c r="E69" s="17"/>
      <c r="F69" s="17"/>
    </row>
    <row r="70" spans="1:6" x14ac:dyDescent="0.2">
      <c r="A70" s="788" t="s">
        <v>296</v>
      </c>
      <c r="B70" s="788"/>
      <c r="C70" s="788"/>
      <c r="D70" s="788"/>
      <c r="E70" s="788"/>
      <c r="F70" s="788"/>
    </row>
  </sheetData>
  <mergeCells count="2">
    <mergeCell ref="D6:F6"/>
    <mergeCell ref="A70:F70"/>
  </mergeCells>
  <pageMargins left="1" right="0.5" top="0.5" bottom="0.5" header="0.5" footer="0.5"/>
  <pageSetup scale="70" orientation="portrait" r:id="rId1"/>
  <headerFooter alignWithMargins="0">
    <oddFooter>&amp;C&amp;11-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324B6-082E-4499-B9D8-09B52AD6CA46}">
  <sheetPr>
    <tabColor rgb="FFFFC000"/>
  </sheetPr>
  <dimension ref="A1:H68"/>
  <sheetViews>
    <sheetView view="pageBreakPreview" zoomScale="75" zoomScaleNormal="100" zoomScaleSheetLayoutView="75" workbookViewId="0">
      <selection activeCell="L24" sqref="L24"/>
    </sheetView>
  </sheetViews>
  <sheetFormatPr defaultColWidth="9.77734375" defaultRowHeight="12.75" x14ac:dyDescent="0.2"/>
  <cols>
    <col min="1" max="1" width="48.6640625" style="19" customWidth="1"/>
    <col min="2" max="3" width="2.77734375" style="19" customWidth="1"/>
    <col min="4" max="4" width="11.33203125" style="19" customWidth="1"/>
    <col min="5" max="5" width="2.77734375" style="19" customWidth="1"/>
    <col min="6" max="6" width="13.5546875" style="19" customWidth="1"/>
    <col min="7" max="7" width="3.77734375" style="19" customWidth="1"/>
    <col min="8" max="16384" width="9.77734375" style="19"/>
  </cols>
  <sheetData>
    <row r="1" spans="1:8" ht="15" x14ac:dyDescent="0.2">
      <c r="A1" s="70" t="str">
        <f>'DW Net Position'!A1</f>
        <v>SAMPLE COUNTY, WEST VIRGINIA, BOARD OF EDUCATION</v>
      </c>
      <c r="B1" s="17"/>
      <c r="C1" s="17"/>
      <c r="D1" s="17"/>
      <c r="E1" s="17"/>
      <c r="F1" s="17"/>
      <c r="H1" s="389" t="s">
        <v>632</v>
      </c>
    </row>
    <row r="2" spans="1:8" x14ac:dyDescent="0.2">
      <c r="A2" s="70"/>
      <c r="B2" s="17"/>
      <c r="C2" s="17"/>
      <c r="D2" s="17"/>
      <c r="E2" s="17"/>
      <c r="F2" s="17"/>
    </row>
    <row r="3" spans="1:8" ht="18" x14ac:dyDescent="0.25">
      <c r="A3" s="100" t="s">
        <v>890</v>
      </c>
      <c r="B3" s="17"/>
      <c r="C3" s="17"/>
      <c r="D3" s="17"/>
      <c r="E3" s="17"/>
      <c r="F3" s="17"/>
      <c r="H3" s="381"/>
    </row>
    <row r="4" spans="1:8" ht="18" x14ac:dyDescent="0.25">
      <c r="A4" s="100" t="str">
        <f>'Fiduciary Funds Net Position'!A4</f>
        <v>FYE JUNE 30, 2025</v>
      </c>
      <c r="B4" s="17"/>
      <c r="C4" s="17"/>
      <c r="D4" s="17"/>
      <c r="E4" s="17"/>
      <c r="F4" s="17"/>
      <c r="H4" s="381" t="s">
        <v>707</v>
      </c>
    </row>
    <row r="5" spans="1:8" ht="18" x14ac:dyDescent="0.25">
      <c r="A5" s="100"/>
      <c r="B5" s="17"/>
      <c r="C5" s="17"/>
      <c r="D5" s="17"/>
      <c r="E5" s="17"/>
      <c r="F5" s="17"/>
      <c r="H5" s="381" t="str">
        <f>'Fiduciary Funds Net Position'!H5</f>
        <v>Password for protected sheet: BOE2025</v>
      </c>
    </row>
    <row r="6" spans="1:8" ht="27.75" customHeight="1" thickBot="1" x14ac:dyDescent="0.25">
      <c r="B6" s="17"/>
      <c r="C6" s="17"/>
      <c r="D6" s="792" t="s">
        <v>884</v>
      </c>
      <c r="E6" s="792"/>
      <c r="F6" s="792"/>
    </row>
    <row r="7" spans="1:8" x14ac:dyDescent="0.2">
      <c r="A7" s="16"/>
      <c r="B7" s="17"/>
      <c r="C7" s="18"/>
      <c r="D7" s="18" t="s">
        <v>885</v>
      </c>
      <c r="E7" s="18"/>
      <c r="F7" s="18" t="s">
        <v>150</v>
      </c>
      <c r="G7" s="18"/>
    </row>
    <row r="8" spans="1:8" ht="13.5" thickBot="1" x14ac:dyDescent="0.25">
      <c r="A8" s="20"/>
      <c r="B8" s="20"/>
      <c r="C8" s="21"/>
      <c r="D8" s="21" t="s">
        <v>886</v>
      </c>
      <c r="E8" s="21"/>
      <c r="F8" s="21" t="s">
        <v>398</v>
      </c>
      <c r="G8" s="18"/>
    </row>
    <row r="9" spans="1:8" x14ac:dyDescent="0.2">
      <c r="A9" s="102"/>
      <c r="C9" s="18"/>
      <c r="D9" s="18"/>
      <c r="E9" s="18"/>
      <c r="F9" s="18"/>
      <c r="G9" s="18"/>
    </row>
    <row r="10" spans="1:8" x14ac:dyDescent="0.2">
      <c r="C10" s="18"/>
      <c r="D10" s="18"/>
      <c r="E10" s="18"/>
      <c r="F10" s="18"/>
      <c r="G10" s="18"/>
    </row>
    <row r="11" spans="1:8" x14ac:dyDescent="0.2">
      <c r="A11" s="102" t="s">
        <v>114</v>
      </c>
      <c r="B11" s="17"/>
    </row>
    <row r="12" spans="1:8" x14ac:dyDescent="0.2">
      <c r="A12" s="71" t="s">
        <v>297</v>
      </c>
      <c r="D12" s="334">
        <v>0</v>
      </c>
      <c r="E12" s="290"/>
      <c r="F12" s="334">
        <v>0</v>
      </c>
    </row>
    <row r="13" spans="1:8" x14ac:dyDescent="0.2">
      <c r="A13" s="71" t="s">
        <v>891</v>
      </c>
      <c r="D13" s="335">
        <v>0</v>
      </c>
      <c r="E13" s="290"/>
      <c r="F13" s="335">
        <v>0</v>
      </c>
    </row>
    <row r="14" spans="1:8" x14ac:dyDescent="0.2">
      <c r="A14" s="71" t="s">
        <v>506</v>
      </c>
      <c r="D14" s="335">
        <v>0</v>
      </c>
      <c r="F14" s="335">
        <v>0</v>
      </c>
    </row>
    <row r="15" spans="1:8" x14ac:dyDescent="0.2">
      <c r="A15" s="71" t="s">
        <v>892</v>
      </c>
      <c r="D15" s="335">
        <v>0</v>
      </c>
      <c r="F15" s="335">
        <v>0</v>
      </c>
    </row>
    <row r="16" spans="1:8" ht="24" customHeight="1" x14ac:dyDescent="0.2">
      <c r="A16" s="292" t="s">
        <v>893</v>
      </c>
      <c r="D16" s="291">
        <f>SUM(D12:D15)</f>
        <v>0</v>
      </c>
      <c r="E16" s="562"/>
      <c r="F16" s="291">
        <f>SUM(F12:F15)</f>
        <v>0</v>
      </c>
    </row>
    <row r="17" spans="1:6" ht="12.75" customHeight="1" x14ac:dyDescent="0.2">
      <c r="A17" s="73"/>
      <c r="D17" s="562"/>
      <c r="E17" s="562"/>
      <c r="F17" s="562"/>
    </row>
    <row r="18" spans="1:6" x14ac:dyDescent="0.2">
      <c r="A18" s="102" t="s">
        <v>115</v>
      </c>
      <c r="B18" s="17"/>
    </row>
    <row r="19" spans="1:6" x14ac:dyDescent="0.2">
      <c r="A19" s="71" t="s">
        <v>148</v>
      </c>
      <c r="B19" s="17"/>
      <c r="D19" s="334">
        <v>0</v>
      </c>
      <c r="E19" s="77"/>
      <c r="F19" s="334">
        <v>0</v>
      </c>
    </row>
    <row r="20" spans="1:6" x14ac:dyDescent="0.2">
      <c r="A20" s="71" t="s">
        <v>246</v>
      </c>
      <c r="B20" s="17"/>
      <c r="D20" s="335">
        <v>0</v>
      </c>
      <c r="E20" s="77"/>
      <c r="F20" s="335">
        <v>0</v>
      </c>
    </row>
    <row r="21" spans="1:6" x14ac:dyDescent="0.2">
      <c r="A21" s="71" t="s">
        <v>894</v>
      </c>
      <c r="C21" s="74"/>
      <c r="D21" s="335">
        <v>0</v>
      </c>
      <c r="E21" s="523"/>
      <c r="F21" s="335">
        <v>0</v>
      </c>
    </row>
    <row r="22" spans="1:6" x14ac:dyDescent="0.2">
      <c r="A22" s="71" t="s">
        <v>66</v>
      </c>
      <c r="C22" s="74"/>
      <c r="D22" s="335">
        <v>0</v>
      </c>
      <c r="E22" s="523"/>
      <c r="F22" s="335">
        <v>0</v>
      </c>
    </row>
    <row r="23" spans="1:6" ht="24" customHeight="1" x14ac:dyDescent="0.2">
      <c r="A23" s="292" t="s">
        <v>895</v>
      </c>
      <c r="D23" s="291">
        <f>SUM(D19:D22)</f>
        <v>0</v>
      </c>
      <c r="E23" s="562"/>
      <c r="F23" s="291">
        <f>SUM(F19:F22)</f>
        <v>0</v>
      </c>
    </row>
    <row r="24" spans="1:6" ht="15" customHeight="1" x14ac:dyDescent="0.2">
      <c r="A24" s="292"/>
      <c r="D24" s="562"/>
      <c r="E24" s="562"/>
      <c r="F24" s="562"/>
    </row>
    <row r="25" spans="1:6" x14ac:dyDescent="0.2">
      <c r="A25" s="102" t="s">
        <v>896</v>
      </c>
      <c r="D25" s="696">
        <f>D16-D23</f>
        <v>0</v>
      </c>
      <c r="F25" s="696">
        <f>F16-F23</f>
        <v>0</v>
      </c>
    </row>
    <row r="26" spans="1:6" x14ac:dyDescent="0.2">
      <c r="A26" s="102"/>
      <c r="D26" s="697"/>
      <c r="F26" s="697"/>
    </row>
    <row r="27" spans="1:6" x14ac:dyDescent="0.2">
      <c r="A27" s="102" t="s">
        <v>897</v>
      </c>
      <c r="D27" s="336">
        <v>0</v>
      </c>
      <c r="E27" s="562"/>
      <c r="F27" s="336">
        <v>0</v>
      </c>
    </row>
    <row r="28" spans="1:6" ht="13.5" thickBot="1" x14ac:dyDescent="0.25">
      <c r="A28" s="102" t="s">
        <v>898</v>
      </c>
      <c r="D28" s="293">
        <f>D25+D27</f>
        <v>0</v>
      </c>
      <c r="E28" s="290"/>
      <c r="F28" s="293">
        <f>F25+F27</f>
        <v>0</v>
      </c>
    </row>
    <row r="29" spans="1:6" ht="13.5" thickTop="1" x14ac:dyDescent="0.2"/>
    <row r="65" spans="1:6" x14ac:dyDescent="0.2">
      <c r="A65" s="17"/>
      <c r="B65" s="17"/>
      <c r="C65" s="17"/>
      <c r="D65" s="17"/>
      <c r="E65" s="17"/>
      <c r="F65" s="17"/>
    </row>
    <row r="66" spans="1:6" x14ac:dyDescent="0.2">
      <c r="B66" s="17"/>
      <c r="C66" s="17"/>
      <c r="D66" s="17"/>
      <c r="E66" s="17"/>
      <c r="F66" s="17"/>
    </row>
    <row r="67" spans="1:6" x14ac:dyDescent="0.2">
      <c r="A67" s="17"/>
      <c r="B67" s="17"/>
      <c r="C67" s="17"/>
      <c r="D67" s="17"/>
      <c r="E67" s="17"/>
      <c r="F67" s="17"/>
    </row>
    <row r="68" spans="1:6" x14ac:dyDescent="0.2">
      <c r="A68" s="788" t="s">
        <v>296</v>
      </c>
      <c r="B68" s="788"/>
      <c r="C68" s="788"/>
      <c r="D68" s="788"/>
      <c r="E68" s="788"/>
      <c r="F68" s="788"/>
    </row>
  </sheetData>
  <mergeCells count="2">
    <mergeCell ref="D6:F6"/>
    <mergeCell ref="A68:F68"/>
  </mergeCells>
  <pageMargins left="1" right="0.5" top="0.5" bottom="0.5" header="0.5" footer="0.5"/>
  <pageSetup scale="70" orientation="portrait" r:id="rId1"/>
  <headerFooter alignWithMargins="0">
    <oddFooter>&amp;C&amp;11-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B17:G18"/>
  <sheetViews>
    <sheetView view="pageBreakPreview" zoomScale="60" zoomScaleNormal="100" workbookViewId="0">
      <selection activeCell="B17" sqref="B17:G18"/>
    </sheetView>
  </sheetViews>
  <sheetFormatPr defaultRowHeight="15" x14ac:dyDescent="0.2"/>
  <sheetData>
    <row r="17" spans="2:7" x14ac:dyDescent="0.2">
      <c r="B17" s="787" t="s">
        <v>574</v>
      </c>
      <c r="C17" s="787"/>
      <c r="D17" s="787"/>
      <c r="E17" s="787"/>
      <c r="F17" s="787"/>
      <c r="G17" s="787"/>
    </row>
    <row r="18" spans="2:7" x14ac:dyDescent="0.2">
      <c r="B18" s="787"/>
      <c r="C18" s="787"/>
      <c r="D18" s="787"/>
      <c r="E18" s="787"/>
      <c r="F18" s="787"/>
      <c r="G18" s="787"/>
    </row>
  </sheetData>
  <mergeCells count="1">
    <mergeCell ref="B17:G1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A1:P29"/>
  <sheetViews>
    <sheetView view="pageBreakPreview" zoomScaleNormal="115" zoomScaleSheetLayoutView="100" workbookViewId="0">
      <selection activeCell="M17" sqref="M17"/>
    </sheetView>
  </sheetViews>
  <sheetFormatPr defaultRowHeight="15" x14ac:dyDescent="0.2"/>
  <cols>
    <col min="1" max="1" width="12" customWidth="1"/>
    <col min="2" max="3" width="7.21875" customWidth="1"/>
    <col min="4" max="4" width="8.44140625" bestFit="1" customWidth="1"/>
    <col min="5" max="7" width="7.21875" customWidth="1"/>
    <col min="8" max="8" width="7.6640625" customWidth="1"/>
    <col min="9" max="9" width="7.21875" customWidth="1"/>
    <col min="10" max="10" width="7.77734375" customWidth="1"/>
  </cols>
  <sheetData>
    <row r="1" spans="1:16" ht="15.75" customHeight="1" x14ac:dyDescent="0.25">
      <c r="A1" s="22" t="s">
        <v>423</v>
      </c>
      <c r="L1" s="793" t="s">
        <v>632</v>
      </c>
      <c r="M1" s="793"/>
      <c r="N1" s="793"/>
      <c r="O1" s="793"/>
      <c r="P1" s="793"/>
    </row>
    <row r="2" spans="1:16" x14ac:dyDescent="0.2">
      <c r="A2" s="23" t="s">
        <v>145</v>
      </c>
      <c r="L2" s="793"/>
      <c r="M2" s="793"/>
      <c r="N2" s="793"/>
      <c r="O2" s="793"/>
      <c r="P2" s="793"/>
    </row>
    <row r="3" spans="1:16" x14ac:dyDescent="0.2">
      <c r="L3" s="793"/>
      <c r="M3" s="793"/>
      <c r="N3" s="793"/>
      <c r="O3" s="793"/>
      <c r="P3" s="793"/>
    </row>
    <row r="4" spans="1:16" ht="9.75" customHeight="1" x14ac:dyDescent="0.2">
      <c r="A4" s="140"/>
      <c r="B4" s="313"/>
      <c r="C4" s="314"/>
      <c r="D4" s="314" t="s">
        <v>643</v>
      </c>
      <c r="E4" s="314" t="s">
        <v>643</v>
      </c>
      <c r="F4" s="314"/>
      <c r="G4" s="314"/>
      <c r="H4" s="314"/>
      <c r="I4" s="314"/>
      <c r="J4" s="314"/>
      <c r="L4" s="793"/>
      <c r="M4" s="793"/>
      <c r="N4" s="793"/>
      <c r="O4" s="793"/>
      <c r="P4" s="793"/>
    </row>
    <row r="5" spans="1:16" ht="9.75" customHeight="1" x14ac:dyDescent="0.2">
      <c r="A5" s="140"/>
      <c r="B5" s="313" t="s">
        <v>81</v>
      </c>
      <c r="C5" s="314" t="s">
        <v>108</v>
      </c>
      <c r="D5" s="314" t="s">
        <v>117</v>
      </c>
      <c r="E5" s="314" t="s">
        <v>117</v>
      </c>
      <c r="F5" s="314" t="s">
        <v>82</v>
      </c>
      <c r="G5" s="314" t="s">
        <v>151</v>
      </c>
      <c r="H5" s="314" t="s">
        <v>153</v>
      </c>
      <c r="I5" s="314" t="s">
        <v>84</v>
      </c>
      <c r="J5" s="314"/>
      <c r="L5" s="309"/>
      <c r="M5" s="309"/>
      <c r="N5" s="309"/>
      <c r="O5" s="309"/>
      <c r="P5" s="309"/>
    </row>
    <row r="6" spans="1:16" ht="9.75" customHeight="1" x14ac:dyDescent="0.2">
      <c r="A6" s="140"/>
      <c r="B6" s="313" t="s">
        <v>83</v>
      </c>
      <c r="C6" s="314" t="s">
        <v>117</v>
      </c>
      <c r="D6" s="314" t="s">
        <v>113</v>
      </c>
      <c r="E6" s="314" t="s">
        <v>855</v>
      </c>
      <c r="F6" s="314" t="s">
        <v>85</v>
      </c>
      <c r="G6" s="314" t="s">
        <v>152</v>
      </c>
      <c r="H6" s="314" t="s">
        <v>154</v>
      </c>
      <c r="I6" s="314" t="s">
        <v>119</v>
      </c>
      <c r="J6" s="314" t="s">
        <v>80</v>
      </c>
    </row>
    <row r="7" spans="1:16" ht="9.75" customHeight="1" thickBot="1" x14ac:dyDescent="0.25">
      <c r="A7" s="315" t="s">
        <v>413</v>
      </c>
      <c r="B7" s="315" t="s">
        <v>86</v>
      </c>
      <c r="C7" s="315" t="s">
        <v>87</v>
      </c>
      <c r="D7" s="315" t="s">
        <v>87</v>
      </c>
      <c r="E7" s="315" t="s">
        <v>87</v>
      </c>
      <c r="F7" s="315" t="s">
        <v>87</v>
      </c>
      <c r="G7" s="315" t="s">
        <v>87</v>
      </c>
      <c r="H7" s="315" t="s">
        <v>87</v>
      </c>
      <c r="I7" s="315" t="s">
        <v>87</v>
      </c>
      <c r="J7" s="315" t="s">
        <v>89</v>
      </c>
    </row>
    <row r="8" spans="1:16" ht="18" x14ac:dyDescent="0.25">
      <c r="A8" s="316" t="s">
        <v>414</v>
      </c>
      <c r="B8" s="140"/>
      <c r="C8" s="140"/>
      <c r="D8" s="140"/>
      <c r="E8" s="140"/>
      <c r="F8" s="140"/>
      <c r="G8" s="140"/>
      <c r="H8" s="140"/>
      <c r="I8" s="140"/>
      <c r="J8" s="140"/>
      <c r="K8" s="381"/>
      <c r="L8" s="381" t="s">
        <v>707</v>
      </c>
    </row>
    <row r="9" spans="1:16" ht="18" x14ac:dyDescent="0.25">
      <c r="A9" s="317" t="s">
        <v>415</v>
      </c>
      <c r="B9" s="563">
        <v>0</v>
      </c>
      <c r="C9" s="563">
        <v>0</v>
      </c>
      <c r="D9" s="563">
        <v>0</v>
      </c>
      <c r="E9" s="563">
        <v>0</v>
      </c>
      <c r="F9" s="563">
        <v>0</v>
      </c>
      <c r="G9" s="563">
        <v>0</v>
      </c>
      <c r="H9" s="563">
        <v>0</v>
      </c>
      <c r="I9" s="563">
        <v>0</v>
      </c>
      <c r="J9" s="564">
        <f>SUM(B9:I9)</f>
        <v>0</v>
      </c>
      <c r="K9" s="381"/>
      <c r="L9" s="381" t="str">
        <f>'Changes in Fiduc. Net Position'!H5</f>
        <v>Password for protected sheet: BOE2025</v>
      </c>
    </row>
    <row r="10" spans="1:16" x14ac:dyDescent="0.2">
      <c r="A10" s="317" t="s">
        <v>416</v>
      </c>
      <c r="B10" s="565">
        <v>0</v>
      </c>
      <c r="C10" s="565">
        <v>0</v>
      </c>
      <c r="D10" s="565">
        <v>0</v>
      </c>
      <c r="E10" s="565">
        <v>0</v>
      </c>
      <c r="F10" s="565">
        <v>0</v>
      </c>
      <c r="G10" s="565">
        <v>0</v>
      </c>
      <c r="H10" s="565">
        <v>0</v>
      </c>
      <c r="I10" s="565">
        <v>0</v>
      </c>
      <c r="J10" s="137">
        <f t="shared" ref="J10:J23" si="0">SUM(B10:I10)</f>
        <v>0</v>
      </c>
    </row>
    <row r="11" spans="1:16" x14ac:dyDescent="0.2">
      <c r="A11" s="316" t="s">
        <v>336</v>
      </c>
      <c r="B11" s="337"/>
      <c r="C11" s="565"/>
      <c r="D11" s="565"/>
      <c r="E11" s="565"/>
      <c r="F11" s="565"/>
      <c r="G11" s="565"/>
      <c r="H11" s="565"/>
      <c r="I11" s="565"/>
      <c r="J11" s="566"/>
    </row>
    <row r="12" spans="1:16" x14ac:dyDescent="0.2">
      <c r="A12" s="317" t="s">
        <v>417</v>
      </c>
      <c r="B12" s="565">
        <v>0</v>
      </c>
      <c r="C12" s="565">
        <v>0</v>
      </c>
      <c r="D12" s="565">
        <v>0</v>
      </c>
      <c r="E12" s="565">
        <v>0</v>
      </c>
      <c r="F12" s="565">
        <v>0</v>
      </c>
      <c r="G12" s="565">
        <v>0</v>
      </c>
      <c r="H12" s="565">
        <v>0</v>
      </c>
      <c r="I12" s="565">
        <v>0</v>
      </c>
      <c r="J12" s="566">
        <f t="shared" si="0"/>
        <v>0</v>
      </c>
    </row>
    <row r="13" spans="1:16" x14ac:dyDescent="0.2">
      <c r="A13" s="317" t="s">
        <v>418</v>
      </c>
      <c r="B13" s="565">
        <v>0</v>
      </c>
      <c r="C13" s="565">
        <v>0</v>
      </c>
      <c r="D13" s="565">
        <v>0</v>
      </c>
      <c r="E13" s="565">
        <v>0</v>
      </c>
      <c r="F13" s="565">
        <v>0</v>
      </c>
      <c r="G13" s="565">
        <v>0</v>
      </c>
      <c r="H13" s="565">
        <v>0</v>
      </c>
      <c r="I13" s="565">
        <v>0</v>
      </c>
      <c r="J13" s="566">
        <f t="shared" si="0"/>
        <v>0</v>
      </c>
    </row>
    <row r="14" spans="1:16" x14ac:dyDescent="0.2">
      <c r="A14" s="317" t="s">
        <v>419</v>
      </c>
      <c r="B14" s="565">
        <v>0</v>
      </c>
      <c r="C14" s="565">
        <v>0</v>
      </c>
      <c r="D14" s="565">
        <v>0</v>
      </c>
      <c r="E14" s="565">
        <v>0</v>
      </c>
      <c r="F14" s="565">
        <v>0</v>
      </c>
      <c r="G14" s="565">
        <v>0</v>
      </c>
      <c r="H14" s="565">
        <v>0</v>
      </c>
      <c r="I14" s="565">
        <v>0</v>
      </c>
      <c r="J14" s="566">
        <f t="shared" si="0"/>
        <v>0</v>
      </c>
    </row>
    <row r="15" spans="1:16" ht="18.75" x14ac:dyDescent="0.2">
      <c r="A15" s="319" t="s">
        <v>644</v>
      </c>
      <c r="B15" s="565">
        <v>0</v>
      </c>
      <c r="C15" s="565">
        <v>0</v>
      </c>
      <c r="D15" s="565">
        <v>0</v>
      </c>
      <c r="E15" s="565">
        <v>0</v>
      </c>
      <c r="F15" s="565">
        <v>0</v>
      </c>
      <c r="G15" s="565">
        <v>0</v>
      </c>
      <c r="H15" s="565">
        <v>0</v>
      </c>
      <c r="I15" s="565">
        <v>0</v>
      </c>
      <c r="J15" s="566">
        <f t="shared" si="0"/>
        <v>0</v>
      </c>
    </row>
    <row r="16" spans="1:16" x14ac:dyDescent="0.2">
      <c r="A16" s="317" t="s">
        <v>420</v>
      </c>
      <c r="B16" s="565">
        <v>0</v>
      </c>
      <c r="C16" s="565">
        <v>0</v>
      </c>
      <c r="D16" s="565">
        <v>0</v>
      </c>
      <c r="E16" s="565">
        <v>0</v>
      </c>
      <c r="F16" s="565">
        <v>0</v>
      </c>
      <c r="G16" s="565">
        <v>0</v>
      </c>
      <c r="H16" s="565">
        <v>0</v>
      </c>
      <c r="I16" s="565">
        <v>0</v>
      </c>
      <c r="J16" s="566">
        <f t="shared" si="0"/>
        <v>0</v>
      </c>
    </row>
    <row r="17" spans="1:10" x14ac:dyDescent="0.2">
      <c r="A17" s="318" t="s">
        <v>421</v>
      </c>
      <c r="B17" s="565"/>
      <c r="C17" s="565"/>
      <c r="D17" s="565"/>
      <c r="E17" s="565"/>
      <c r="F17" s="565"/>
      <c r="G17" s="565"/>
      <c r="H17" s="565"/>
      <c r="I17" s="565"/>
      <c r="J17" s="566"/>
    </row>
    <row r="18" spans="1:10" x14ac:dyDescent="0.2">
      <c r="A18" s="317" t="s">
        <v>424</v>
      </c>
      <c r="B18" s="565">
        <v>0</v>
      </c>
      <c r="C18" s="565">
        <v>0</v>
      </c>
      <c r="D18" s="565">
        <v>0</v>
      </c>
      <c r="E18" s="565">
        <v>0</v>
      </c>
      <c r="F18" s="565">
        <v>0</v>
      </c>
      <c r="G18" s="565">
        <v>0</v>
      </c>
      <c r="H18" s="565">
        <v>0</v>
      </c>
      <c r="I18" s="565">
        <v>0</v>
      </c>
      <c r="J18" s="566">
        <f t="shared" si="0"/>
        <v>0</v>
      </c>
    </row>
    <row r="19" spans="1:10" x14ac:dyDescent="0.2">
      <c r="A19" s="317" t="s">
        <v>424</v>
      </c>
      <c r="B19" s="565">
        <v>0</v>
      </c>
      <c r="C19" s="565">
        <v>0</v>
      </c>
      <c r="D19" s="565">
        <v>0</v>
      </c>
      <c r="E19" s="565">
        <v>0</v>
      </c>
      <c r="F19" s="565">
        <v>0</v>
      </c>
      <c r="G19" s="565">
        <v>0</v>
      </c>
      <c r="H19" s="565">
        <v>0</v>
      </c>
      <c r="I19" s="565">
        <v>0</v>
      </c>
      <c r="J19" s="566">
        <f t="shared" si="0"/>
        <v>0</v>
      </c>
    </row>
    <row r="20" spans="1:10" x14ac:dyDescent="0.2">
      <c r="A20" s="318" t="s">
        <v>422</v>
      </c>
      <c r="B20" s="565"/>
      <c r="C20" s="565"/>
      <c r="D20" s="565"/>
      <c r="E20" s="565"/>
      <c r="F20" s="565"/>
      <c r="G20" s="565"/>
      <c r="H20" s="565"/>
      <c r="I20" s="565"/>
      <c r="J20" s="566"/>
    </row>
    <row r="21" spans="1:10" x14ac:dyDescent="0.2">
      <c r="A21" s="317" t="s">
        <v>424</v>
      </c>
      <c r="B21" s="565">
        <v>0</v>
      </c>
      <c r="C21" s="565">
        <v>0</v>
      </c>
      <c r="D21" s="565">
        <v>0</v>
      </c>
      <c r="E21" s="565">
        <v>0</v>
      </c>
      <c r="F21" s="565">
        <v>0</v>
      </c>
      <c r="G21" s="565">
        <v>0</v>
      </c>
      <c r="H21" s="565">
        <v>0</v>
      </c>
      <c r="I21" s="565">
        <v>0</v>
      </c>
      <c r="J21" s="566">
        <f t="shared" si="0"/>
        <v>0</v>
      </c>
    </row>
    <row r="22" spans="1:10" x14ac:dyDescent="0.2">
      <c r="A22" s="317" t="s">
        <v>424</v>
      </c>
      <c r="B22" s="565">
        <v>0</v>
      </c>
      <c r="C22" s="565">
        <v>0</v>
      </c>
      <c r="D22" s="565">
        <v>0</v>
      </c>
      <c r="E22" s="565">
        <v>0</v>
      </c>
      <c r="F22" s="565">
        <v>0</v>
      </c>
      <c r="G22" s="565">
        <v>0</v>
      </c>
      <c r="H22" s="565">
        <v>0</v>
      </c>
      <c r="I22" s="565">
        <v>0</v>
      </c>
      <c r="J22" s="566">
        <f t="shared" si="0"/>
        <v>0</v>
      </c>
    </row>
    <row r="23" spans="1:10" x14ac:dyDescent="0.2">
      <c r="A23" s="318" t="s">
        <v>412</v>
      </c>
      <c r="B23" s="565">
        <v>0</v>
      </c>
      <c r="C23" s="565">
        <v>0</v>
      </c>
      <c r="D23" s="565">
        <v>0</v>
      </c>
      <c r="E23" s="565">
        <v>0</v>
      </c>
      <c r="F23" s="565">
        <v>0</v>
      </c>
      <c r="G23" s="565">
        <v>0</v>
      </c>
      <c r="H23" s="565">
        <v>0</v>
      </c>
      <c r="I23" s="565">
        <v>0</v>
      </c>
      <c r="J23" s="566">
        <f t="shared" si="0"/>
        <v>0</v>
      </c>
    </row>
    <row r="24" spans="1:10" ht="24" customHeight="1" thickBot="1" x14ac:dyDescent="0.25">
      <c r="A24" s="320" t="s">
        <v>645</v>
      </c>
      <c r="B24" s="312">
        <f>SUM(B9:B23)</f>
        <v>0</v>
      </c>
      <c r="C24" s="312">
        <f t="shared" ref="C24:J24" si="1">SUM(C9:C23)</f>
        <v>0</v>
      </c>
      <c r="D24" s="312">
        <f t="shared" ref="D24" si="2">SUM(D9:D23)</f>
        <v>0</v>
      </c>
      <c r="E24" s="312">
        <f t="shared" si="1"/>
        <v>0</v>
      </c>
      <c r="F24" s="312">
        <f t="shared" si="1"/>
        <v>0</v>
      </c>
      <c r="G24" s="312">
        <f t="shared" si="1"/>
        <v>0</v>
      </c>
      <c r="H24" s="312">
        <f t="shared" si="1"/>
        <v>0</v>
      </c>
      <c r="I24" s="312">
        <f t="shared" si="1"/>
        <v>0</v>
      </c>
      <c r="J24" s="312">
        <f t="shared" si="1"/>
        <v>0</v>
      </c>
    </row>
    <row r="25" spans="1:10" ht="15.75" thickTop="1" x14ac:dyDescent="0.2">
      <c r="A25" s="130"/>
    </row>
    <row r="26" spans="1:10" x14ac:dyDescent="0.2">
      <c r="H26" s="147">
        <f>'Capital Assets'!I25</f>
        <v>0</v>
      </c>
    </row>
    <row r="27" spans="1:10" x14ac:dyDescent="0.2">
      <c r="A27" s="130" t="s">
        <v>759</v>
      </c>
    </row>
    <row r="28" spans="1:10" x14ac:dyDescent="0.2">
      <c r="H28" s="311"/>
    </row>
    <row r="29" spans="1:10" x14ac:dyDescent="0.2">
      <c r="J29" s="280"/>
    </row>
  </sheetData>
  <mergeCells count="1">
    <mergeCell ref="L1:P4"/>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O39"/>
  <sheetViews>
    <sheetView view="pageBreakPreview" topLeftCell="A3" zoomScale="85" zoomScaleNormal="75" zoomScaleSheetLayoutView="85" workbookViewId="0">
      <selection activeCell="E12" sqref="E12"/>
    </sheetView>
  </sheetViews>
  <sheetFormatPr defaultColWidth="8.88671875" defaultRowHeight="14.25" x14ac:dyDescent="0.2"/>
  <cols>
    <col min="1" max="1" width="5.5546875" style="7" customWidth="1"/>
    <col min="2" max="2" width="3.77734375" style="7" customWidth="1"/>
    <col min="3" max="3" width="17.77734375" style="7" customWidth="1"/>
    <col min="4" max="5" width="14.6640625" style="7" customWidth="1"/>
    <col min="6" max="6" width="15.109375" style="7" customWidth="1"/>
    <col min="7" max="7" width="14.33203125" style="7" customWidth="1"/>
    <col min="8" max="8" width="15.77734375" style="7" customWidth="1"/>
    <col min="9" max="9" width="10.6640625" style="7" customWidth="1"/>
    <col min="10" max="10" width="12.21875" style="7" customWidth="1"/>
    <col min="11" max="16384" width="8.88671875" style="7"/>
  </cols>
  <sheetData>
    <row r="1" spans="1:15" ht="20.25" x14ac:dyDescent="0.3">
      <c r="K1" s="756" t="str">
        <f>'Notes - Fund Balance'!L8</f>
        <v>WARNING: Sheet is protected to prevent unintentional override of formulas.</v>
      </c>
      <c r="L1" s="452"/>
      <c r="M1" s="452"/>
      <c r="N1" s="452"/>
      <c r="O1" s="452"/>
    </row>
    <row r="2" spans="1:15" ht="20.25" x14ac:dyDescent="0.3">
      <c r="A2" s="22" t="s">
        <v>276</v>
      </c>
      <c r="K2" s="756" t="str">
        <f>'Notes - Fund Balance'!L9</f>
        <v>Password for protected sheet: BOE2025</v>
      </c>
      <c r="L2" s="452"/>
      <c r="M2" s="452"/>
      <c r="N2" s="452"/>
      <c r="O2" s="452"/>
    </row>
    <row r="3" spans="1:15" ht="14.45" customHeight="1" x14ac:dyDescent="0.2">
      <c r="A3" s="23" t="s">
        <v>120</v>
      </c>
      <c r="L3" s="452"/>
      <c r="M3" s="452"/>
      <c r="N3" s="452"/>
      <c r="O3" s="452"/>
    </row>
    <row r="4" spans="1:15" ht="51" customHeight="1" x14ac:dyDescent="0.2">
      <c r="D4" s="13" t="s">
        <v>136</v>
      </c>
      <c r="E4" s="13" t="s">
        <v>399</v>
      </c>
      <c r="F4" s="14" t="s">
        <v>114</v>
      </c>
      <c r="G4" s="14" t="s">
        <v>127</v>
      </c>
      <c r="H4" s="13" t="s">
        <v>128</v>
      </c>
      <c r="L4" s="452"/>
      <c r="M4" s="452"/>
      <c r="N4" s="452"/>
      <c r="O4" s="452"/>
    </row>
    <row r="5" spans="1:15" ht="17.45" customHeight="1" x14ac:dyDescent="0.25">
      <c r="A5" s="7" t="s">
        <v>100</v>
      </c>
      <c r="J5" s="381"/>
      <c r="K5" s="793" t="s">
        <v>632</v>
      </c>
      <c r="L5" s="793"/>
      <c r="M5" s="793"/>
      <c r="N5" s="793"/>
    </row>
    <row r="6" spans="1:15" ht="18" x14ac:dyDescent="0.25">
      <c r="B6" s="7" t="s">
        <v>121</v>
      </c>
      <c r="D6" s="338">
        <v>0</v>
      </c>
      <c r="E6" s="338">
        <v>0</v>
      </c>
      <c r="F6" s="338">
        <v>0</v>
      </c>
      <c r="G6" s="338">
        <v>0</v>
      </c>
      <c r="H6" s="9">
        <f t="shared" ref="H6:H11" si="0">SUM(D6:G6)</f>
        <v>0</v>
      </c>
      <c r="J6" s="381"/>
      <c r="K6" s="793"/>
      <c r="L6" s="793"/>
      <c r="M6" s="793"/>
      <c r="N6" s="793"/>
    </row>
    <row r="7" spans="1:15" ht="17.45" customHeight="1" x14ac:dyDescent="0.2">
      <c r="B7" s="7" t="s">
        <v>702</v>
      </c>
      <c r="D7" s="338">
        <v>0</v>
      </c>
      <c r="E7" s="338">
        <v>0</v>
      </c>
      <c r="F7" s="338">
        <v>0</v>
      </c>
      <c r="G7" s="338">
        <v>0</v>
      </c>
      <c r="H7" s="9">
        <f t="shared" si="0"/>
        <v>0</v>
      </c>
      <c r="K7" s="793"/>
      <c r="L7" s="793"/>
      <c r="M7" s="793"/>
      <c r="N7" s="793"/>
    </row>
    <row r="8" spans="1:15" x14ac:dyDescent="0.2">
      <c r="B8" s="7" t="s">
        <v>122</v>
      </c>
      <c r="D8" s="338">
        <v>0</v>
      </c>
      <c r="E8" s="338">
        <v>0</v>
      </c>
      <c r="F8" s="338">
        <v>0</v>
      </c>
      <c r="G8" s="338">
        <v>0</v>
      </c>
      <c r="H8" s="9">
        <f t="shared" si="0"/>
        <v>0</v>
      </c>
      <c r="K8" s="793"/>
      <c r="L8" s="793"/>
      <c r="M8" s="793"/>
      <c r="N8" s="793"/>
    </row>
    <row r="9" spans="1:15" x14ac:dyDescent="0.2">
      <c r="B9" s="7" t="s">
        <v>124</v>
      </c>
      <c r="D9" s="338">
        <v>0</v>
      </c>
      <c r="E9" s="338">
        <v>0</v>
      </c>
      <c r="F9" s="338">
        <v>0</v>
      </c>
      <c r="G9" s="338">
        <v>0</v>
      </c>
      <c r="H9" s="9">
        <f t="shared" si="0"/>
        <v>0</v>
      </c>
    </row>
    <row r="10" spans="1:15" x14ac:dyDescent="0.2">
      <c r="B10" s="7" t="s">
        <v>123</v>
      </c>
      <c r="D10" s="338">
        <v>0</v>
      </c>
      <c r="E10" s="338">
        <v>0</v>
      </c>
      <c r="F10" s="338">
        <v>0</v>
      </c>
      <c r="G10" s="338">
        <v>0</v>
      </c>
      <c r="H10" s="9">
        <f t="shared" si="0"/>
        <v>0</v>
      </c>
    </row>
    <row r="11" spans="1:15" ht="15" x14ac:dyDescent="0.25">
      <c r="B11" s="7" t="s">
        <v>381</v>
      </c>
      <c r="D11" s="339">
        <v>0</v>
      </c>
      <c r="E11" s="339">
        <v>0</v>
      </c>
      <c r="F11" s="339">
        <v>0</v>
      </c>
      <c r="G11" s="339">
        <v>0</v>
      </c>
      <c r="H11" s="10">
        <f t="shared" si="0"/>
        <v>0</v>
      </c>
      <c r="K11" s="22"/>
    </row>
    <row r="12" spans="1:15" x14ac:dyDescent="0.2">
      <c r="C12" s="7" t="s">
        <v>80</v>
      </c>
      <c r="D12" s="9">
        <f>SUM(D6:D11)</f>
        <v>0</v>
      </c>
      <c r="E12" s="9">
        <f>SUM(E6:E11)</f>
        <v>0</v>
      </c>
      <c r="F12" s="9">
        <f>SUM(F6:F11)</f>
        <v>0</v>
      </c>
      <c r="G12" s="9">
        <f>SUM(G6:G11)</f>
        <v>0</v>
      </c>
      <c r="H12" s="9">
        <f>SUM(H6:H11)</f>
        <v>0</v>
      </c>
    </row>
    <row r="13" spans="1:15" x14ac:dyDescent="0.2">
      <c r="A13" s="7" t="s">
        <v>125</v>
      </c>
      <c r="D13" s="9"/>
      <c r="E13" s="9"/>
      <c r="F13" s="9"/>
      <c r="G13" s="9"/>
      <c r="H13" s="9"/>
    </row>
    <row r="14" spans="1:15" x14ac:dyDescent="0.2">
      <c r="B14" s="7" t="s">
        <v>702</v>
      </c>
      <c r="D14" s="338"/>
      <c r="E14" s="338">
        <v>0</v>
      </c>
      <c r="F14" s="338">
        <v>0</v>
      </c>
      <c r="G14" s="338">
        <v>0</v>
      </c>
      <c r="H14" s="9">
        <f>SUM(D14:G14)</f>
        <v>0</v>
      </c>
    </row>
    <row r="15" spans="1:15" x14ac:dyDescent="0.2">
      <c r="B15" s="7" t="s">
        <v>122</v>
      </c>
      <c r="D15" s="338">
        <v>0</v>
      </c>
      <c r="E15" s="338">
        <v>0</v>
      </c>
      <c r="F15" s="338">
        <v>0</v>
      </c>
      <c r="G15" s="338">
        <v>0</v>
      </c>
      <c r="H15" s="9">
        <f>SUM(D15:G15)</f>
        <v>0</v>
      </c>
    </row>
    <row r="16" spans="1:15" x14ac:dyDescent="0.2">
      <c r="B16" s="7" t="s">
        <v>124</v>
      </c>
      <c r="D16" s="338">
        <v>0</v>
      </c>
      <c r="E16" s="338">
        <v>0</v>
      </c>
      <c r="F16" s="338">
        <v>0</v>
      </c>
      <c r="G16" s="338">
        <v>0</v>
      </c>
      <c r="H16" s="9">
        <f>SUM(D16:G16)</f>
        <v>0</v>
      </c>
    </row>
    <row r="17" spans="1:10" x14ac:dyDescent="0.2">
      <c r="B17" s="7" t="s">
        <v>123</v>
      </c>
      <c r="D17" s="339">
        <v>0</v>
      </c>
      <c r="E17" s="339">
        <v>0</v>
      </c>
      <c r="F17" s="339">
        <v>0</v>
      </c>
      <c r="G17" s="339">
        <v>0</v>
      </c>
      <c r="H17" s="10">
        <f>SUM(D17:G17)</f>
        <v>0</v>
      </c>
    </row>
    <row r="18" spans="1:10" x14ac:dyDescent="0.2">
      <c r="C18" s="7" t="s">
        <v>80</v>
      </c>
      <c r="D18" s="12">
        <f>SUM(D14:D17)</f>
        <v>0</v>
      </c>
      <c r="E18" s="12">
        <f>SUM(E14:E17)</f>
        <v>0</v>
      </c>
      <c r="F18" s="12">
        <f>SUM(F14:F17)</f>
        <v>0</v>
      </c>
      <c r="G18" s="12">
        <f>SUM(G14:G17)</f>
        <v>0</v>
      </c>
      <c r="H18" s="12">
        <f>SUM(H14:H17)</f>
        <v>0</v>
      </c>
    </row>
    <row r="19" spans="1:10" ht="21" customHeight="1" thickBot="1" x14ac:dyDescent="0.25">
      <c r="A19" s="7" t="s">
        <v>126</v>
      </c>
      <c r="D19" s="11">
        <f>D12+D18</f>
        <v>0</v>
      </c>
      <c r="E19" s="11">
        <f>E12+E18</f>
        <v>0</v>
      </c>
      <c r="F19" s="11">
        <f>F12+F18</f>
        <v>0</v>
      </c>
      <c r="G19" s="11">
        <f>G12+G18</f>
        <v>0</v>
      </c>
      <c r="H19" s="11">
        <f>H12+H18</f>
        <v>0</v>
      </c>
    </row>
    <row r="20" spans="1:10" ht="15" thickTop="1" x14ac:dyDescent="0.2">
      <c r="D20" s="9"/>
      <c r="E20" s="9"/>
      <c r="F20" s="9"/>
      <c r="G20" s="9"/>
      <c r="H20" s="9"/>
    </row>
    <row r="21" spans="1:10" x14ac:dyDescent="0.2">
      <c r="D21" s="9"/>
      <c r="E21" s="9"/>
      <c r="F21" s="9"/>
      <c r="G21" s="9"/>
      <c r="H21" s="9"/>
    </row>
    <row r="22" spans="1:10" ht="15" x14ac:dyDescent="0.25">
      <c r="A22" s="22"/>
      <c r="G22" s="9"/>
      <c r="H22" s="9"/>
      <c r="I22" s="9"/>
      <c r="J22" s="9"/>
    </row>
    <row r="23" spans="1:10" x14ac:dyDescent="0.2">
      <c r="G23" s="9"/>
      <c r="H23" s="9"/>
      <c r="I23" s="9"/>
      <c r="J23" s="9"/>
    </row>
    <row r="24" spans="1:10" x14ac:dyDescent="0.2">
      <c r="G24" s="9"/>
      <c r="H24" s="9"/>
      <c r="I24" s="9"/>
      <c r="J24" s="9"/>
    </row>
    <row r="25" spans="1:10" x14ac:dyDescent="0.2">
      <c r="G25" s="9"/>
      <c r="H25" s="9"/>
      <c r="I25" s="9"/>
      <c r="J25" s="9"/>
    </row>
    <row r="26" spans="1:10" x14ac:dyDescent="0.2">
      <c r="G26" s="9"/>
      <c r="H26" s="9"/>
      <c r="I26" s="9"/>
      <c r="J26" s="9"/>
    </row>
    <row r="27" spans="1:10" ht="15" x14ac:dyDescent="0.25">
      <c r="A27" s="22"/>
      <c r="G27" s="9"/>
      <c r="H27" s="9"/>
      <c r="I27" s="9"/>
      <c r="J27" s="9"/>
    </row>
    <row r="28" spans="1:10" ht="15" x14ac:dyDescent="0.25">
      <c r="A28" s="22"/>
      <c r="F28" s="9"/>
      <c r="I28" s="9"/>
      <c r="J28" s="9"/>
    </row>
    <row r="29" spans="1:10" x14ac:dyDescent="0.2">
      <c r="D29" s="189"/>
      <c r="E29" s="189"/>
      <c r="F29" s="189"/>
      <c r="I29" s="9"/>
      <c r="J29" s="9"/>
    </row>
    <row r="30" spans="1:10" x14ac:dyDescent="0.2">
      <c r="D30" s="9"/>
      <c r="E30" s="9"/>
      <c r="F30" s="9"/>
      <c r="I30" s="9"/>
      <c r="J30" s="9"/>
    </row>
    <row r="31" spans="1:10" x14ac:dyDescent="0.2">
      <c r="D31" s="9"/>
      <c r="E31" s="9"/>
      <c r="F31" s="9"/>
      <c r="I31" s="9"/>
      <c r="J31" s="9"/>
    </row>
    <row r="32" spans="1:10" x14ac:dyDescent="0.2">
      <c r="D32" s="9"/>
      <c r="E32" s="9"/>
      <c r="F32" s="9"/>
      <c r="I32" s="9"/>
      <c r="J32" s="9"/>
    </row>
    <row r="33" spans="4:10" x14ac:dyDescent="0.2">
      <c r="D33" s="9"/>
      <c r="E33" s="9"/>
      <c r="F33" s="9"/>
      <c r="I33" s="9"/>
      <c r="J33" s="9"/>
    </row>
    <row r="34" spans="4:10" x14ac:dyDescent="0.2">
      <c r="D34" s="189"/>
      <c r="E34" s="189"/>
      <c r="F34" s="189"/>
      <c r="I34" s="9"/>
      <c r="J34" s="9"/>
    </row>
    <row r="35" spans="4:10" x14ac:dyDescent="0.2">
      <c r="G35" s="9"/>
      <c r="H35" s="9"/>
      <c r="I35" s="9"/>
      <c r="J35" s="9"/>
    </row>
    <row r="36" spans="4:10" x14ac:dyDescent="0.2">
      <c r="G36" s="9"/>
      <c r="H36" s="9"/>
      <c r="I36" s="9"/>
      <c r="J36" s="9"/>
    </row>
    <row r="37" spans="4:10" x14ac:dyDescent="0.2">
      <c r="G37" s="9"/>
      <c r="H37" s="9"/>
      <c r="I37" s="9"/>
      <c r="J37" s="9"/>
    </row>
    <row r="38" spans="4:10" x14ac:dyDescent="0.2">
      <c r="G38" s="9"/>
      <c r="H38" s="9"/>
      <c r="I38" s="9"/>
      <c r="J38" s="9"/>
    </row>
    <row r="39" spans="4:10" x14ac:dyDescent="0.2">
      <c r="G39" s="9"/>
      <c r="H39" s="9"/>
      <c r="I39" s="9"/>
      <c r="J39" s="9"/>
    </row>
  </sheetData>
  <mergeCells count="1">
    <mergeCell ref="K5:N8"/>
  </mergeCells>
  <phoneticPr fontId="0" type="noConversion"/>
  <pageMargins left="1" right="0.5" top="0.25" bottom="0.25" header="0.5" footer="0.5"/>
  <pageSetup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1:P59"/>
  <sheetViews>
    <sheetView view="pageBreakPreview" topLeftCell="A4" zoomScale="115" zoomScaleNormal="130" zoomScaleSheetLayoutView="115" workbookViewId="0">
      <selection activeCell="C15" sqref="C15"/>
    </sheetView>
  </sheetViews>
  <sheetFormatPr defaultColWidth="8.88671875" defaultRowHeight="12.75" x14ac:dyDescent="0.2"/>
  <cols>
    <col min="1" max="1" width="26.109375" style="25" customWidth="1"/>
    <col min="2" max="3" width="9.33203125" style="25" customWidth="1"/>
    <col min="4" max="5" width="8.77734375" style="25" customWidth="1"/>
    <col min="6" max="6" width="9.109375" style="25" customWidth="1"/>
    <col min="7" max="7" width="1.77734375" style="25" customWidth="1"/>
    <col min="8" max="8" width="0.44140625" style="25" customWidth="1"/>
    <col min="9" max="9" width="1.77734375" style="25" hidden="1" customWidth="1"/>
    <col min="10" max="10" width="11.77734375" style="25" hidden="1" customWidth="1"/>
    <col min="11" max="11" width="8.88671875" style="25"/>
    <col min="12" max="12" width="11.5546875" style="25" bestFit="1" customWidth="1"/>
    <col min="13" max="16384" width="8.88671875" style="25"/>
  </cols>
  <sheetData>
    <row r="1" spans="1:16" ht="13.15" customHeight="1" x14ac:dyDescent="0.2">
      <c r="A1" s="1"/>
      <c r="B1" s="24"/>
      <c r="C1" s="24"/>
      <c r="D1" s="24"/>
      <c r="E1" s="24"/>
      <c r="F1" s="24"/>
      <c r="G1" s="24"/>
      <c r="H1" s="24"/>
      <c r="I1" s="24"/>
      <c r="J1" s="24"/>
      <c r="M1" s="452"/>
      <c r="N1" s="452"/>
      <c r="O1" s="452"/>
      <c r="P1" s="452"/>
    </row>
    <row r="2" spans="1:16" ht="13.15" customHeight="1" x14ac:dyDescent="0.25">
      <c r="A2" s="645" t="s">
        <v>145</v>
      </c>
      <c r="L2" s="740" t="str">
        <f>'Capital Assets'!K1</f>
        <v>WARNING: Sheet is protected to prevent unintentional override of formulas.</v>
      </c>
      <c r="M2" s="452"/>
      <c r="N2" s="452"/>
      <c r="O2" s="452"/>
      <c r="P2" s="452"/>
    </row>
    <row r="3" spans="1:16" ht="13.15" customHeight="1" x14ac:dyDescent="0.25">
      <c r="A3" s="29"/>
      <c r="L3" s="740" t="str">
        <f>'Capital Assets'!K2</f>
        <v>Password for protected sheet: BOE2025</v>
      </c>
      <c r="M3" s="452"/>
      <c r="N3" s="452"/>
      <c r="O3" s="452"/>
      <c r="P3" s="452"/>
    </row>
    <row r="4" spans="1:16" ht="15" customHeight="1" x14ac:dyDescent="0.2">
      <c r="A4" s="140"/>
      <c r="B4" s="141" t="s">
        <v>397</v>
      </c>
      <c r="C4" s="141" t="s">
        <v>399</v>
      </c>
      <c r="D4" s="142" t="s">
        <v>114</v>
      </c>
      <c r="E4" s="142" t="s">
        <v>350</v>
      </c>
      <c r="F4" s="141" t="s">
        <v>146</v>
      </c>
      <c r="G4" s="105"/>
      <c r="L4" s="452"/>
      <c r="M4" s="452"/>
      <c r="N4" s="452"/>
      <c r="O4" s="452"/>
      <c r="P4" s="452"/>
    </row>
    <row r="5" spans="1:16" ht="18" x14ac:dyDescent="0.25">
      <c r="A5" s="140" t="s">
        <v>370</v>
      </c>
      <c r="B5" s="140"/>
      <c r="C5" s="140"/>
      <c r="D5" s="140"/>
      <c r="E5" s="140"/>
      <c r="F5" s="140"/>
      <c r="K5" s="381"/>
    </row>
    <row r="6" spans="1:16" ht="18" x14ac:dyDescent="0.25">
      <c r="A6" s="143" t="s">
        <v>121</v>
      </c>
      <c r="B6" s="564">
        <f>'Capital Assets'!D6</f>
        <v>0</v>
      </c>
      <c r="C6" s="564">
        <f>'Capital Assets'!E6</f>
        <v>0</v>
      </c>
      <c r="D6" s="564">
        <f>'Capital Assets'!F6</f>
        <v>0</v>
      </c>
      <c r="E6" s="564">
        <f>'Capital Assets'!G6</f>
        <v>0</v>
      </c>
      <c r="F6" s="567">
        <f>SUM(B6:E6)</f>
        <v>0</v>
      </c>
      <c r="K6" s="381"/>
      <c r="L6" s="793" t="s">
        <v>632</v>
      </c>
      <c r="M6" s="793"/>
      <c r="N6" s="793"/>
      <c r="O6" s="793"/>
    </row>
    <row r="7" spans="1:16" x14ac:dyDescent="0.2">
      <c r="A7" s="143" t="s">
        <v>381</v>
      </c>
      <c r="B7" s="571">
        <f>+'Capital Assets'!D11</f>
        <v>0</v>
      </c>
      <c r="C7" s="571">
        <f>+'Capital Assets'!E11</f>
        <v>0</v>
      </c>
      <c r="D7" s="571">
        <f>'Capital Assets'!F11</f>
        <v>0</v>
      </c>
      <c r="E7" s="571">
        <f>'Capital Assets'!G11</f>
        <v>0</v>
      </c>
      <c r="F7" s="571">
        <f>SUM(B7:E7)</f>
        <v>0</v>
      </c>
      <c r="G7" s="77"/>
      <c r="L7" s="793"/>
      <c r="M7" s="793"/>
      <c r="N7" s="793"/>
      <c r="O7" s="793"/>
    </row>
    <row r="8" spans="1:16" ht="15.95" customHeight="1" x14ac:dyDescent="0.2">
      <c r="A8" s="144" t="s">
        <v>371</v>
      </c>
      <c r="B8" s="572">
        <f>SUM(B6:B7)</f>
        <v>0</v>
      </c>
      <c r="C8" s="572">
        <f>SUM(C6:C7)</f>
        <v>0</v>
      </c>
      <c r="D8" s="572">
        <f>SUM(D6:D7)</f>
        <v>0</v>
      </c>
      <c r="E8" s="572">
        <f>SUM(E6:E7)</f>
        <v>0</v>
      </c>
      <c r="F8" s="572">
        <f>SUM(F6:F7)</f>
        <v>0</v>
      </c>
      <c r="G8" s="19"/>
      <c r="L8" s="793"/>
      <c r="M8" s="793"/>
      <c r="N8" s="793"/>
      <c r="O8" s="793"/>
    </row>
    <row r="9" spans="1:16" ht="8.1" customHeight="1" x14ac:dyDescent="0.2">
      <c r="A9" s="140"/>
      <c r="B9" s="566"/>
      <c r="C9" s="566"/>
      <c r="D9" s="566"/>
      <c r="E9" s="566"/>
      <c r="F9" s="573"/>
      <c r="G9" s="19"/>
      <c r="L9" s="793"/>
      <c r="M9" s="793"/>
      <c r="N9" s="793"/>
      <c r="O9" s="793"/>
    </row>
    <row r="10" spans="1:16" x14ac:dyDescent="0.2">
      <c r="A10" s="140" t="s">
        <v>372</v>
      </c>
      <c r="B10" s="566"/>
      <c r="C10" s="566"/>
      <c r="D10" s="566"/>
      <c r="E10" s="566"/>
      <c r="F10" s="573"/>
      <c r="G10" s="19"/>
      <c r="L10" s="793"/>
      <c r="M10" s="793"/>
      <c r="N10" s="793"/>
      <c r="O10" s="793"/>
    </row>
    <row r="11" spans="1:16" x14ac:dyDescent="0.2">
      <c r="A11" s="143" t="s">
        <v>702</v>
      </c>
      <c r="B11" s="566">
        <f>'Capital Assets'!D7</f>
        <v>0</v>
      </c>
      <c r="C11" s="566">
        <f>'Capital Assets'!E7</f>
        <v>0</v>
      </c>
      <c r="D11" s="566">
        <f>'Capital Assets'!F7</f>
        <v>0</v>
      </c>
      <c r="E11" s="566">
        <f>'Capital Assets'!G7</f>
        <v>0</v>
      </c>
      <c r="F11" s="566">
        <f>'Capital Assets'!H7</f>
        <v>0</v>
      </c>
      <c r="G11" s="19"/>
      <c r="L11" s="106"/>
    </row>
    <row r="12" spans="1:16" x14ac:dyDescent="0.2">
      <c r="A12" s="143" t="s">
        <v>155</v>
      </c>
      <c r="B12" s="566">
        <f>'Capital Assets'!D8</f>
        <v>0</v>
      </c>
      <c r="C12" s="566">
        <f>'Capital Assets'!E8</f>
        <v>0</v>
      </c>
      <c r="D12" s="566">
        <f>'Capital Assets'!F8</f>
        <v>0</v>
      </c>
      <c r="E12" s="566">
        <f>'Capital Assets'!G8</f>
        <v>0</v>
      </c>
      <c r="F12" s="573">
        <f>SUM(B12:E12)</f>
        <v>0</v>
      </c>
      <c r="G12" s="19"/>
      <c r="L12" s="106"/>
    </row>
    <row r="13" spans="1:16" x14ac:dyDescent="0.2">
      <c r="A13" s="143" t="s">
        <v>124</v>
      </c>
      <c r="B13" s="566">
        <f>'Capital Assets'!D9</f>
        <v>0</v>
      </c>
      <c r="C13" s="566">
        <f>'Capital Assets'!E9</f>
        <v>0</v>
      </c>
      <c r="D13" s="566">
        <f>'Capital Assets'!F9</f>
        <v>0</v>
      </c>
      <c r="E13" s="566">
        <f>'Capital Assets'!G9</f>
        <v>0</v>
      </c>
      <c r="F13" s="573">
        <f>SUM(B13:E13)</f>
        <v>0</v>
      </c>
      <c r="G13" s="19"/>
      <c r="L13" s="106"/>
    </row>
    <row r="14" spans="1:16" x14ac:dyDescent="0.2">
      <c r="A14" s="143" t="s">
        <v>123</v>
      </c>
      <c r="B14" s="571">
        <f>'Capital Assets'!D10</f>
        <v>0</v>
      </c>
      <c r="C14" s="571">
        <f>'Capital Assets'!E10</f>
        <v>0</v>
      </c>
      <c r="D14" s="571">
        <f>'Capital Assets'!F10</f>
        <v>0</v>
      </c>
      <c r="E14" s="571">
        <f>'Capital Assets'!G10</f>
        <v>0</v>
      </c>
      <c r="F14" s="573">
        <f>SUM(B14:E14)</f>
        <v>0</v>
      </c>
      <c r="G14" s="19"/>
      <c r="K14" s="29"/>
      <c r="L14" s="106"/>
    </row>
    <row r="15" spans="1:16" ht="15.95" customHeight="1" x14ac:dyDescent="0.2">
      <c r="A15" s="144" t="s">
        <v>373</v>
      </c>
      <c r="B15" s="574">
        <f>SUM(B11:B14)</f>
        <v>0</v>
      </c>
      <c r="C15" s="574">
        <f>SUM(C11:C14)</f>
        <v>0</v>
      </c>
      <c r="D15" s="574">
        <f>SUM(D11:D14)</f>
        <v>0</v>
      </c>
      <c r="E15" s="574">
        <f>SUM(E11:E14)</f>
        <v>0</v>
      </c>
      <c r="F15" s="574">
        <f>SUM(F11:F14)</f>
        <v>0</v>
      </c>
      <c r="G15" s="19"/>
      <c r="L15" s="106"/>
    </row>
    <row r="16" spans="1:16" ht="8.1" customHeight="1" x14ac:dyDescent="0.2">
      <c r="A16" s="140"/>
      <c r="B16" s="573"/>
      <c r="C16" s="573"/>
      <c r="D16" s="573"/>
      <c r="E16" s="573"/>
      <c r="F16" s="573"/>
      <c r="G16" s="19"/>
      <c r="L16" s="106"/>
    </row>
    <row r="17" spans="1:12" x14ac:dyDescent="0.2">
      <c r="A17" s="140" t="s">
        <v>351</v>
      </c>
      <c r="B17" s="573"/>
      <c r="C17" s="573"/>
      <c r="D17" s="573"/>
      <c r="E17" s="573"/>
      <c r="F17" s="573"/>
      <c r="G17" s="19"/>
      <c r="L17" s="106"/>
    </row>
    <row r="18" spans="1:12" x14ac:dyDescent="0.2">
      <c r="A18" s="143" t="s">
        <v>702</v>
      </c>
      <c r="B18" s="573">
        <f>'Capital Assets'!D14</f>
        <v>0</v>
      </c>
      <c r="C18" s="573">
        <f>'Capital Assets'!E14</f>
        <v>0</v>
      </c>
      <c r="D18" s="573">
        <f>'Capital Assets'!F14</f>
        <v>0</v>
      </c>
      <c r="E18" s="573">
        <f>'Capital Assets'!G14</f>
        <v>0</v>
      </c>
      <c r="F18" s="573">
        <f>SUM(B18:E18)</f>
        <v>0</v>
      </c>
      <c r="G18" s="19"/>
      <c r="L18" s="106"/>
    </row>
    <row r="19" spans="1:12" x14ac:dyDescent="0.2">
      <c r="A19" s="143" t="s">
        <v>155</v>
      </c>
      <c r="B19" s="566">
        <f>'Capital Assets'!D15</f>
        <v>0</v>
      </c>
      <c r="C19" s="566">
        <f>'Capital Assets'!E15</f>
        <v>0</v>
      </c>
      <c r="D19" s="566">
        <f>'Capital Assets'!F15</f>
        <v>0</v>
      </c>
      <c r="E19" s="566">
        <f>'Capital Assets'!G15</f>
        <v>0</v>
      </c>
      <c r="F19" s="573">
        <f>SUM(B19:E19)</f>
        <v>0</v>
      </c>
      <c r="G19" s="19"/>
      <c r="L19" s="106"/>
    </row>
    <row r="20" spans="1:12" x14ac:dyDescent="0.2">
      <c r="A20" s="143" t="s">
        <v>124</v>
      </c>
      <c r="B20" s="566">
        <f>'Capital Assets'!D16</f>
        <v>0</v>
      </c>
      <c r="C20" s="566">
        <f>'Capital Assets'!E16</f>
        <v>0</v>
      </c>
      <c r="D20" s="566">
        <f>'Capital Assets'!F16</f>
        <v>0</v>
      </c>
      <c r="E20" s="566">
        <f>'Capital Assets'!G16</f>
        <v>0</v>
      </c>
      <c r="F20" s="573">
        <f>SUM(B20:E20)</f>
        <v>0</v>
      </c>
      <c r="G20" s="19"/>
      <c r="L20" s="106"/>
    </row>
    <row r="21" spans="1:12" x14ac:dyDescent="0.2">
      <c r="A21" s="143" t="s">
        <v>123</v>
      </c>
      <c r="B21" s="571">
        <f>'Capital Assets'!D17</f>
        <v>0</v>
      </c>
      <c r="C21" s="571">
        <f>'Capital Assets'!E17</f>
        <v>0</v>
      </c>
      <c r="D21" s="571">
        <f>'Capital Assets'!F17</f>
        <v>0</v>
      </c>
      <c r="E21" s="571">
        <f>'Capital Assets'!G17</f>
        <v>0</v>
      </c>
      <c r="F21" s="573">
        <f>SUM(B21:E21)</f>
        <v>0</v>
      </c>
      <c r="G21" s="19"/>
      <c r="L21" s="106"/>
    </row>
    <row r="22" spans="1:12" ht="15.95" customHeight="1" x14ac:dyDescent="0.2">
      <c r="A22" s="144" t="s">
        <v>147</v>
      </c>
      <c r="B22" s="574">
        <f>SUM(B18:B21)</f>
        <v>0</v>
      </c>
      <c r="C22" s="574">
        <f>SUM(C18:C21)</f>
        <v>0</v>
      </c>
      <c r="D22" s="574">
        <f>SUM(D18:D21)</f>
        <v>0</v>
      </c>
      <c r="E22" s="574">
        <f>SUM(E18:E21)</f>
        <v>0</v>
      </c>
      <c r="F22" s="574">
        <f>SUM(F18:F21)</f>
        <v>0</v>
      </c>
      <c r="G22" s="19"/>
      <c r="L22" s="106"/>
    </row>
    <row r="23" spans="1:12" ht="15.95" customHeight="1" x14ac:dyDescent="0.2">
      <c r="A23" s="144" t="s">
        <v>374</v>
      </c>
      <c r="B23" s="575">
        <f>B15+B22</f>
        <v>0</v>
      </c>
      <c r="C23" s="575">
        <f>C15+C22</f>
        <v>0</v>
      </c>
      <c r="D23" s="575">
        <f>D15+D22</f>
        <v>0</v>
      </c>
      <c r="E23" s="575">
        <f>E15+E22</f>
        <v>0</v>
      </c>
      <c r="F23" s="575">
        <f>F15+F22</f>
        <v>0</v>
      </c>
      <c r="G23" s="19"/>
      <c r="L23" s="106"/>
    </row>
    <row r="24" spans="1:12" ht="21" customHeight="1" thickBot="1" x14ac:dyDescent="0.25">
      <c r="A24" s="144" t="s">
        <v>375</v>
      </c>
      <c r="B24" s="568">
        <f>B8+B15+B22</f>
        <v>0</v>
      </c>
      <c r="C24" s="568">
        <f>C8+C15+C22</f>
        <v>0</v>
      </c>
      <c r="D24" s="568">
        <f>D8+D15+D22</f>
        <v>0</v>
      </c>
      <c r="E24" s="568">
        <f>E8+E15+E22</f>
        <v>0</v>
      </c>
      <c r="F24" s="568">
        <f>F8+F15+F22</f>
        <v>0</v>
      </c>
      <c r="G24" s="77"/>
    </row>
    <row r="25" spans="1:12" ht="13.5" thickTop="1" x14ac:dyDescent="0.2">
      <c r="A25" s="122"/>
      <c r="B25" s="112"/>
      <c r="C25" s="112"/>
      <c r="D25" s="112"/>
      <c r="E25" s="112"/>
      <c r="F25" s="112"/>
      <c r="G25" s="19"/>
    </row>
    <row r="26" spans="1:12" x14ac:dyDescent="0.2">
      <c r="B26" s="19"/>
      <c r="C26" s="19"/>
      <c r="D26" s="19"/>
      <c r="E26" s="19"/>
      <c r="F26" s="19"/>
      <c r="G26" s="19"/>
    </row>
    <row r="27" spans="1:12" x14ac:dyDescent="0.2">
      <c r="A27" s="130" t="s">
        <v>352</v>
      </c>
      <c r="B27" s="137"/>
      <c r="C27" s="137"/>
      <c r="D27" s="137"/>
      <c r="E27" s="112"/>
      <c r="F27" s="19"/>
      <c r="G27" s="19"/>
    </row>
    <row r="28" spans="1:12" x14ac:dyDescent="0.2">
      <c r="A28" s="130"/>
      <c r="B28" s="137"/>
      <c r="C28" s="137"/>
      <c r="D28" s="137"/>
      <c r="E28" s="112"/>
      <c r="F28" s="19"/>
      <c r="G28" s="19"/>
    </row>
    <row r="29" spans="1:12" x14ac:dyDescent="0.2">
      <c r="A29" s="130" t="s">
        <v>148</v>
      </c>
      <c r="C29" s="569">
        <v>0</v>
      </c>
      <c r="D29" s="137"/>
      <c r="E29" s="112"/>
      <c r="F29" s="19"/>
      <c r="G29" s="19"/>
    </row>
    <row r="30" spans="1:12" x14ac:dyDescent="0.2">
      <c r="A30" s="130" t="s">
        <v>149</v>
      </c>
      <c r="C30" s="337"/>
      <c r="D30" s="137"/>
      <c r="E30" s="112"/>
      <c r="F30" s="19"/>
      <c r="G30" s="19"/>
    </row>
    <row r="31" spans="1:12" x14ac:dyDescent="0.2">
      <c r="A31" s="138" t="s">
        <v>205</v>
      </c>
      <c r="C31" s="570">
        <v>0</v>
      </c>
      <c r="D31" s="137"/>
      <c r="E31" s="112"/>
      <c r="F31" s="19"/>
      <c r="G31" s="19"/>
    </row>
    <row r="32" spans="1:12" x14ac:dyDescent="0.2">
      <c r="A32" s="138" t="s">
        <v>247</v>
      </c>
      <c r="C32" s="570">
        <v>0</v>
      </c>
      <c r="D32" s="137"/>
      <c r="E32" s="112"/>
      <c r="F32" s="19"/>
      <c r="G32" s="19"/>
    </row>
    <row r="33" spans="1:7" x14ac:dyDescent="0.2">
      <c r="A33" s="138" t="s">
        <v>305</v>
      </c>
      <c r="C33" s="570">
        <v>0</v>
      </c>
      <c r="D33" s="137"/>
      <c r="E33" s="112"/>
      <c r="F33" s="19"/>
      <c r="G33" s="19"/>
    </row>
    <row r="34" spans="1:7" x14ac:dyDescent="0.2">
      <c r="A34" s="138" t="s">
        <v>306</v>
      </c>
      <c r="C34" s="570">
        <v>0</v>
      </c>
      <c r="D34" s="137"/>
      <c r="E34" s="112"/>
      <c r="F34" s="19"/>
      <c r="G34" s="19"/>
    </row>
    <row r="35" spans="1:7" x14ac:dyDescent="0.2">
      <c r="A35" s="138" t="s">
        <v>209</v>
      </c>
      <c r="C35" s="570">
        <v>0</v>
      </c>
      <c r="D35" s="137"/>
      <c r="E35" s="112"/>
      <c r="F35" s="19"/>
      <c r="G35" s="19"/>
    </row>
    <row r="36" spans="1:7" x14ac:dyDescent="0.2">
      <c r="A36" s="138" t="s">
        <v>307</v>
      </c>
      <c r="C36" s="570">
        <v>0</v>
      </c>
      <c r="D36" s="137"/>
      <c r="E36" s="112"/>
      <c r="F36" s="19"/>
      <c r="G36" s="19"/>
    </row>
    <row r="37" spans="1:7" x14ac:dyDescent="0.2">
      <c r="A37" s="138" t="s">
        <v>353</v>
      </c>
      <c r="C37" s="570">
        <v>0</v>
      </c>
      <c r="D37" s="137"/>
      <c r="E37" s="112"/>
      <c r="F37" s="19"/>
      <c r="G37" s="19"/>
    </row>
    <row r="38" spans="1:7" x14ac:dyDescent="0.2">
      <c r="A38" s="138" t="s">
        <v>659</v>
      </c>
      <c r="C38" s="570">
        <v>0</v>
      </c>
      <c r="D38" s="137"/>
      <c r="E38" s="112"/>
      <c r="F38" s="19"/>
      <c r="G38" s="19"/>
    </row>
    <row r="39" spans="1:7" x14ac:dyDescent="0.2">
      <c r="A39" s="322" t="s">
        <v>309</v>
      </c>
      <c r="C39" s="570">
        <v>0</v>
      </c>
      <c r="D39" s="137"/>
      <c r="E39" s="112"/>
      <c r="F39" s="19"/>
      <c r="G39" s="19"/>
    </row>
    <row r="40" spans="1:7" x14ac:dyDescent="0.2">
      <c r="A40" s="322" t="s">
        <v>239</v>
      </c>
      <c r="C40" s="570">
        <v>0</v>
      </c>
      <c r="D40" s="137"/>
      <c r="E40" s="112"/>
      <c r="F40" s="19"/>
      <c r="G40" s="19"/>
    </row>
    <row r="41" spans="1:7" ht="13.5" thickBot="1" x14ac:dyDescent="0.25">
      <c r="A41" s="310" t="s">
        <v>361</v>
      </c>
      <c r="C41" s="568">
        <f>SUM(C29:C40)</f>
        <v>0</v>
      </c>
      <c r="D41" s="137"/>
      <c r="E41" s="112"/>
      <c r="F41" s="19"/>
      <c r="G41" s="19"/>
    </row>
    <row r="42" spans="1:7" ht="13.5" thickTop="1" x14ac:dyDescent="0.2">
      <c r="A42" s="122"/>
      <c r="B42" s="112"/>
      <c r="C42" s="112" t="s">
        <v>788</v>
      </c>
      <c r="D42" s="112"/>
      <c r="E42" s="112"/>
      <c r="F42" s="19"/>
      <c r="G42" s="19"/>
    </row>
    <row r="43" spans="1:7" x14ac:dyDescent="0.2">
      <c r="B43" s="19"/>
      <c r="C43" s="19"/>
      <c r="D43" s="19"/>
      <c r="E43" s="19"/>
      <c r="F43" s="19"/>
      <c r="G43" s="19"/>
    </row>
    <row r="46" spans="1:7" ht="42.75" customHeight="1" x14ac:dyDescent="0.2"/>
    <row r="52" spans="2:10" ht="25.5" customHeight="1" x14ac:dyDescent="0.2"/>
    <row r="54" spans="2:10" x14ac:dyDescent="0.2">
      <c r="B54" s="19"/>
      <c r="C54" s="19"/>
      <c r="D54" s="19"/>
      <c r="E54" s="19"/>
      <c r="F54" s="19"/>
      <c r="G54" s="19"/>
      <c r="H54" s="19"/>
      <c r="I54" s="19"/>
      <c r="J54" s="19"/>
    </row>
    <row r="55" spans="2:10" x14ac:dyDescent="0.2">
      <c r="E55" s="19"/>
      <c r="F55" s="19"/>
      <c r="G55" s="19"/>
      <c r="H55" s="19"/>
      <c r="I55" s="19"/>
      <c r="J55" s="19"/>
    </row>
    <row r="56" spans="2:10" x14ac:dyDescent="0.2">
      <c r="E56" s="19"/>
      <c r="F56" s="19"/>
      <c r="G56" s="19"/>
      <c r="H56" s="19"/>
      <c r="I56" s="19"/>
      <c r="J56" s="19"/>
    </row>
    <row r="57" spans="2:10" x14ac:dyDescent="0.2">
      <c r="E57" s="19"/>
      <c r="F57" s="19"/>
      <c r="G57" s="19"/>
      <c r="H57" s="19"/>
      <c r="I57" s="19"/>
      <c r="J57" s="19"/>
    </row>
    <row r="58" spans="2:10" x14ac:dyDescent="0.2">
      <c r="E58" s="19"/>
      <c r="F58" s="19"/>
      <c r="G58" s="19"/>
      <c r="H58" s="19"/>
      <c r="I58" s="19"/>
      <c r="J58" s="19"/>
    </row>
    <row r="59" spans="2:10" x14ac:dyDescent="0.2">
      <c r="E59" s="19"/>
      <c r="F59" s="19"/>
      <c r="G59" s="19"/>
      <c r="H59" s="19"/>
      <c r="I59" s="19"/>
      <c r="J59" s="19"/>
    </row>
  </sheetData>
  <mergeCells count="1">
    <mergeCell ref="L6:O10"/>
  </mergeCells>
  <phoneticPr fontId="0" type="noConversion"/>
  <pageMargins left="0.75" right="0.5" top="0.5" bottom="0.5" header="0.5" footer="0.5"/>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F6E1-A0F4-4DE5-ACDA-C2325A7DD7B2}">
  <sheetPr>
    <tabColor theme="5" tint="0.39997558519241921"/>
  </sheetPr>
  <dimension ref="A1:V68"/>
  <sheetViews>
    <sheetView view="pageBreakPreview" zoomScale="85" zoomScaleNormal="75" zoomScaleSheetLayoutView="85" workbookViewId="0">
      <selection activeCell="P8" sqref="P8"/>
    </sheetView>
  </sheetViews>
  <sheetFormatPr defaultColWidth="8.88671875" defaultRowHeight="14.25" x14ac:dyDescent="0.2"/>
  <cols>
    <col min="1" max="1" width="5.5546875" style="7" customWidth="1"/>
    <col min="2" max="2" width="3.77734375" style="7" customWidth="1"/>
    <col min="3" max="3" width="22.109375" style="7" customWidth="1"/>
    <col min="4" max="4" width="14.5546875" style="7" bestFit="1" customWidth="1"/>
    <col min="5" max="5" width="13.44140625" style="7" customWidth="1"/>
    <col min="6" max="6" width="15.109375" style="7" customWidth="1"/>
    <col min="7" max="7" width="14.33203125" style="7" customWidth="1"/>
    <col min="8" max="8" width="17.109375" style="7" customWidth="1"/>
    <col min="9" max="9" width="15.77734375" style="7" customWidth="1"/>
    <col min="10" max="10" width="12.21875" style="7" customWidth="1"/>
    <col min="11" max="11" width="5.33203125" style="7" customWidth="1"/>
    <col min="12" max="12" width="2.88671875" style="7" customWidth="1"/>
    <col min="13" max="13" width="13.44140625" style="7" customWidth="1"/>
    <col min="14" max="14" width="11.6640625" style="7" customWidth="1"/>
    <col min="15" max="15" width="14.5546875" style="7" bestFit="1" customWidth="1"/>
    <col min="16" max="16" width="13.21875" style="7" customWidth="1"/>
    <col min="17" max="17" width="14.5546875" style="7" customWidth="1"/>
    <col min="18" max="18" width="1" style="7" customWidth="1"/>
    <col min="19" max="19" width="14.6640625" style="7" customWidth="1"/>
    <col min="20" max="20" width="13.109375" style="7" customWidth="1"/>
    <col min="21" max="21" width="3.44140625" style="7" customWidth="1"/>
    <col min="22" max="16384" width="8.88671875" style="7"/>
  </cols>
  <sheetData>
    <row r="1" spans="1:21" ht="13.9" customHeight="1" x14ac:dyDescent="0.2">
      <c r="M1" s="741"/>
      <c r="N1" s="741"/>
      <c r="O1" s="741"/>
      <c r="P1" s="741"/>
      <c r="Q1" s="741"/>
      <c r="R1" s="741"/>
    </row>
    <row r="2" spans="1:21" ht="13.9" customHeight="1" x14ac:dyDescent="0.25">
      <c r="A2" s="22" t="s">
        <v>907</v>
      </c>
      <c r="L2" s="741"/>
      <c r="M2" s="740" t="str">
        <f>'Notes - Cap Assets &amp; Dep.'!L2</f>
        <v>WARNING: Sheet is protected to prevent unintentional override of formulas.</v>
      </c>
      <c r="N2" s="741"/>
      <c r="O2" s="741"/>
      <c r="P2" s="741"/>
      <c r="Q2" s="741"/>
      <c r="R2" s="741"/>
    </row>
    <row r="3" spans="1:21" ht="14.45" customHeight="1" x14ac:dyDescent="0.25">
      <c r="A3" s="23" t="s">
        <v>120</v>
      </c>
      <c r="L3" s="741"/>
      <c r="M3" s="740" t="str">
        <f>'Notes - Cap Assets &amp; Dep.'!L3</f>
        <v>Password for protected sheet: BOE2025</v>
      </c>
      <c r="N3" s="741"/>
      <c r="O3" s="741"/>
      <c r="P3" s="741"/>
      <c r="Q3" s="741"/>
      <c r="R3" s="741"/>
    </row>
    <row r="4" spans="1:21" ht="51" customHeight="1" x14ac:dyDescent="0.2">
      <c r="D4" s="13" t="s">
        <v>136</v>
      </c>
      <c r="E4" s="13" t="s">
        <v>399</v>
      </c>
      <c r="F4" s="14" t="s">
        <v>114</v>
      </c>
      <c r="G4" s="14" t="s">
        <v>882</v>
      </c>
      <c r="H4" s="13" t="s">
        <v>128</v>
      </c>
      <c r="I4" s="13"/>
      <c r="L4" s="741"/>
      <c r="M4" s="741"/>
      <c r="N4" s="741"/>
      <c r="O4" s="741"/>
      <c r="P4" s="741"/>
      <c r="Q4" s="741"/>
      <c r="R4" s="741"/>
    </row>
    <row r="5" spans="1:21" ht="18" x14ac:dyDescent="0.25">
      <c r="A5" s="7" t="s">
        <v>100</v>
      </c>
      <c r="J5" s="381"/>
      <c r="K5" s="381"/>
      <c r="M5" s="794" t="s">
        <v>632</v>
      </c>
      <c r="N5" s="794"/>
      <c r="O5" s="794"/>
      <c r="P5" s="765"/>
      <c r="Q5" s="765"/>
    </row>
    <row r="6" spans="1:21" ht="18" x14ac:dyDescent="0.25">
      <c r="B6" s="7" t="s">
        <v>121</v>
      </c>
      <c r="D6" s="338">
        <v>0</v>
      </c>
      <c r="E6" s="338">
        <v>0</v>
      </c>
      <c r="F6" s="338">
        <v>0</v>
      </c>
      <c r="G6" s="338">
        <v>0</v>
      </c>
      <c r="H6" s="9">
        <f t="shared" ref="H6:H10" si="0">SUM(D6:G6)</f>
        <v>0</v>
      </c>
      <c r="I6" s="9"/>
      <c r="J6" s="381"/>
      <c r="K6" s="381"/>
      <c r="M6" s="794"/>
      <c r="N6" s="794"/>
      <c r="O6" s="794"/>
      <c r="P6" s="765"/>
      <c r="Q6" s="765"/>
    </row>
    <row r="7" spans="1:21" ht="15" x14ac:dyDescent="0.2">
      <c r="B7" s="7" t="s">
        <v>122</v>
      </c>
      <c r="D7" s="338">
        <v>0</v>
      </c>
      <c r="E7" s="338">
        <v>0</v>
      </c>
      <c r="F7" s="338">
        <v>0</v>
      </c>
      <c r="G7" s="338">
        <v>0</v>
      </c>
      <c r="H7" s="9">
        <f t="shared" si="0"/>
        <v>0</v>
      </c>
      <c r="I7" s="9"/>
      <c r="M7" s="794"/>
      <c r="N7" s="794"/>
      <c r="O7" s="794"/>
      <c r="P7" s="765"/>
      <c r="Q7" s="765"/>
    </row>
    <row r="8" spans="1:21" ht="15" x14ac:dyDescent="0.2">
      <c r="B8" s="7" t="s">
        <v>124</v>
      </c>
      <c r="D8" s="338">
        <v>0</v>
      </c>
      <c r="E8" s="338">
        <v>0</v>
      </c>
      <c r="F8" s="338">
        <v>0</v>
      </c>
      <c r="G8" s="767">
        <v>0</v>
      </c>
      <c r="H8" s="9">
        <f t="shared" si="0"/>
        <v>0</v>
      </c>
      <c r="I8" s="9"/>
      <c r="M8" s="794"/>
      <c r="N8" s="794"/>
      <c r="O8" s="794"/>
      <c r="P8" s="765"/>
      <c r="Q8" s="765"/>
    </row>
    <row r="9" spans="1:21" x14ac:dyDescent="0.2">
      <c r="B9" s="7" t="s">
        <v>123</v>
      </c>
      <c r="D9" s="338">
        <v>0</v>
      </c>
      <c r="E9" s="338">
        <v>0</v>
      </c>
      <c r="F9" s="338">
        <v>0</v>
      </c>
      <c r="G9" s="338">
        <v>0</v>
      </c>
      <c r="H9" s="9">
        <f t="shared" si="0"/>
        <v>0</v>
      </c>
      <c r="I9" s="9"/>
    </row>
    <row r="10" spans="1:21" x14ac:dyDescent="0.2">
      <c r="B10" s="7" t="s">
        <v>1004</v>
      </c>
      <c r="D10" s="339">
        <v>0</v>
      </c>
      <c r="E10" s="339">
        <v>0</v>
      </c>
      <c r="F10" s="339">
        <v>0</v>
      </c>
      <c r="G10" s="339">
        <v>0</v>
      </c>
      <c r="H10" s="10">
        <f t="shared" si="0"/>
        <v>0</v>
      </c>
      <c r="I10" s="9"/>
    </row>
    <row r="11" spans="1:21" x14ac:dyDescent="0.2">
      <c r="C11" s="7" t="s">
        <v>80</v>
      </c>
      <c r="D11" s="9">
        <f>SUM(D6:D10)</f>
        <v>0</v>
      </c>
      <c r="E11" s="9">
        <f>SUM(E6:E10)</f>
        <v>0</v>
      </c>
      <c r="F11" s="9">
        <f>SUM(F6:F10)</f>
        <v>0</v>
      </c>
      <c r="G11" s="9">
        <f>SUM(G6:G10)</f>
        <v>0</v>
      </c>
      <c r="H11" s="9">
        <f>SUM(H6:H10)</f>
        <v>0</v>
      </c>
      <c r="I11" s="9"/>
    </row>
    <row r="12" spans="1:21" ht="15" thickBot="1" x14ac:dyDescent="0.25">
      <c r="A12" s="7" t="s">
        <v>857</v>
      </c>
      <c r="D12" s="9"/>
      <c r="E12" s="9"/>
      <c r="F12" s="9"/>
      <c r="G12" s="9"/>
      <c r="H12" s="9"/>
      <c r="I12" s="9"/>
    </row>
    <row r="13" spans="1:21" ht="15" thickBot="1" x14ac:dyDescent="0.25">
      <c r="B13" s="7" t="s">
        <v>121</v>
      </c>
      <c r="D13" s="338">
        <v>0</v>
      </c>
      <c r="E13" s="338">
        <v>0</v>
      </c>
      <c r="F13" s="338">
        <v>0</v>
      </c>
      <c r="G13" s="338">
        <v>0</v>
      </c>
      <c r="H13" s="9">
        <f>SUM(D13:G13)</f>
        <v>0</v>
      </c>
      <c r="I13" s="9"/>
      <c r="L13" s="772"/>
      <c r="M13" s="773"/>
      <c r="N13" s="773"/>
      <c r="O13" s="773"/>
      <c r="P13" s="773"/>
      <c r="Q13" s="773"/>
      <c r="R13" s="773"/>
      <c r="S13" s="773"/>
      <c r="T13" s="773"/>
      <c r="U13" s="774"/>
    </row>
    <row r="14" spans="1:21" ht="18.75" thickBot="1" x14ac:dyDescent="0.3">
      <c r="B14" s="7" t="s">
        <v>122</v>
      </c>
      <c r="D14" s="338">
        <v>0</v>
      </c>
      <c r="E14" s="338">
        <v>0</v>
      </c>
      <c r="F14" s="338">
        <v>0</v>
      </c>
      <c r="G14" s="338">
        <v>0</v>
      </c>
      <c r="H14" s="9">
        <f>SUM(D14:G14)</f>
        <v>0</v>
      </c>
      <c r="I14" s="9"/>
      <c r="L14" s="775"/>
      <c r="M14" s="805" t="s">
        <v>1049</v>
      </c>
      <c r="N14" s="806"/>
      <c r="O14" s="806"/>
      <c r="P14" s="806"/>
      <c r="Q14" s="806"/>
      <c r="R14" s="806"/>
      <c r="S14" s="806"/>
      <c r="T14" s="807"/>
      <c r="U14" s="776"/>
    </row>
    <row r="15" spans="1:21" x14ac:dyDescent="0.2">
      <c r="B15" s="7" t="s">
        <v>124</v>
      </c>
      <c r="D15" s="338">
        <v>0</v>
      </c>
      <c r="E15" s="338">
        <v>0</v>
      </c>
      <c r="F15" s="338">
        <v>0</v>
      </c>
      <c r="G15" s="338">
        <v>0</v>
      </c>
      <c r="H15" s="9">
        <f>SUM(D15:G15)</f>
        <v>0</v>
      </c>
      <c r="I15" s="9"/>
      <c r="L15" s="775"/>
      <c r="U15" s="776"/>
    </row>
    <row r="16" spans="1:21" ht="15" x14ac:dyDescent="0.25">
      <c r="B16" s="7" t="s">
        <v>123</v>
      </c>
      <c r="D16" s="338">
        <v>0</v>
      </c>
      <c r="E16" s="338">
        <v>0</v>
      </c>
      <c r="F16" s="338">
        <v>0</v>
      </c>
      <c r="G16" s="338">
        <v>0</v>
      </c>
      <c r="H16" s="9">
        <f>SUM(D16:G16)</f>
        <v>0</v>
      </c>
      <c r="I16" s="9"/>
      <c r="L16" s="775"/>
      <c r="M16" s="777" t="s">
        <v>1046</v>
      </c>
      <c r="U16" s="776"/>
    </row>
    <row r="17" spans="1:21" ht="15" x14ac:dyDescent="0.25">
      <c r="B17" s="7" t="s">
        <v>1004</v>
      </c>
      <c r="D17" s="338">
        <v>0</v>
      </c>
      <c r="E17" s="339">
        <v>0</v>
      </c>
      <c r="F17" s="338">
        <v>0</v>
      </c>
      <c r="G17" s="338">
        <v>0</v>
      </c>
      <c r="H17" s="10">
        <f>SUM(D17:G17)</f>
        <v>0</v>
      </c>
      <c r="I17" s="9"/>
      <c r="L17" s="775"/>
      <c r="Q17" s="723" t="s">
        <v>913</v>
      </c>
      <c r="S17" s="732" t="s">
        <v>5</v>
      </c>
      <c r="T17" s="732" t="s">
        <v>6</v>
      </c>
      <c r="U17" s="776"/>
    </row>
    <row r="18" spans="1:21" x14ac:dyDescent="0.2">
      <c r="C18" s="7" t="s">
        <v>80</v>
      </c>
      <c r="D18" s="12">
        <f>SUM(D13:D17)</f>
        <v>0</v>
      </c>
      <c r="E18" s="12">
        <f>SUM(E13:E17)</f>
        <v>0</v>
      </c>
      <c r="F18" s="12">
        <f>SUM(F13:F17)</f>
        <v>0</v>
      </c>
      <c r="G18" s="12">
        <f>SUM(G13:G17)</f>
        <v>0</v>
      </c>
      <c r="H18" s="12">
        <f>SUM(H13:H17)</f>
        <v>0</v>
      </c>
      <c r="I18" s="9"/>
      <c r="L18" s="775"/>
      <c r="M18" s="7" t="s">
        <v>894</v>
      </c>
      <c r="Q18" s="7" t="s">
        <v>1057</v>
      </c>
      <c r="S18" s="778">
        <f>SUM(F6:F9)</f>
        <v>0</v>
      </c>
      <c r="T18" s="778"/>
      <c r="U18" s="776"/>
    </row>
    <row r="19" spans="1:21" ht="15" thickBot="1" x14ac:dyDescent="0.25">
      <c r="A19" s="7" t="s">
        <v>909</v>
      </c>
      <c r="D19" s="717">
        <f>D11+D18</f>
        <v>0</v>
      </c>
      <c r="E19" s="716">
        <f>E11+E18</f>
        <v>0</v>
      </c>
      <c r="F19" s="717">
        <f>F11+F18</f>
        <v>0</v>
      </c>
      <c r="G19" s="717">
        <f>G11+G18</f>
        <v>0</v>
      </c>
      <c r="H19" s="717">
        <f>H11+H18</f>
        <v>0</v>
      </c>
      <c r="I19" s="9"/>
      <c r="L19" s="775"/>
      <c r="N19" s="7" t="s">
        <v>1047</v>
      </c>
      <c r="Q19" s="7" t="s">
        <v>1056</v>
      </c>
      <c r="S19" s="778"/>
      <c r="T19" s="778">
        <f>S18</f>
        <v>0</v>
      </c>
      <c r="U19" s="776"/>
    </row>
    <row r="20" spans="1:21" ht="15" thickTop="1" x14ac:dyDescent="0.2">
      <c r="D20" s="9"/>
      <c r="E20" s="9"/>
      <c r="F20" s="9"/>
      <c r="G20" s="9"/>
      <c r="H20" s="9"/>
      <c r="I20" s="9"/>
      <c r="L20" s="775"/>
      <c r="U20" s="776"/>
    </row>
    <row r="21" spans="1:21" ht="15" thickBot="1" x14ac:dyDescent="0.25">
      <c r="A21" s="718"/>
      <c r="B21" s="718"/>
      <c r="C21" s="718"/>
      <c r="D21" s="719"/>
      <c r="E21" s="719"/>
      <c r="F21" s="719"/>
      <c r="G21" s="719"/>
      <c r="H21" s="719"/>
      <c r="I21" s="719"/>
      <c r="J21" s="718"/>
      <c r="L21" s="775"/>
      <c r="U21" s="776"/>
    </row>
    <row r="22" spans="1:21" ht="15" x14ac:dyDescent="0.25">
      <c r="A22" s="22" t="s">
        <v>1006</v>
      </c>
      <c r="H22" s="9"/>
      <c r="I22" s="9"/>
      <c r="L22" s="775"/>
      <c r="M22" s="777" t="s">
        <v>1048</v>
      </c>
      <c r="U22" s="776"/>
    </row>
    <row r="23" spans="1:21" ht="15" x14ac:dyDescent="0.25">
      <c r="A23" s="22"/>
      <c r="G23" s="9"/>
      <c r="H23" s="9"/>
      <c r="I23" s="9"/>
      <c r="J23" s="9"/>
      <c r="K23" s="9"/>
      <c r="L23" s="775"/>
      <c r="Q23" s="723" t="s">
        <v>913</v>
      </c>
      <c r="S23" s="732" t="s">
        <v>5</v>
      </c>
      <c r="T23" s="732" t="s">
        <v>6</v>
      </c>
      <c r="U23" s="776"/>
    </row>
    <row r="24" spans="1:21" ht="29.25" x14ac:dyDescent="0.25">
      <c r="A24" s="22"/>
      <c r="D24" s="13" t="s">
        <v>136</v>
      </c>
      <c r="E24" s="13" t="s">
        <v>399</v>
      </c>
      <c r="F24" s="13" t="s">
        <v>114</v>
      </c>
      <c r="G24" s="13" t="s">
        <v>115</v>
      </c>
      <c r="H24" s="13" t="s">
        <v>128</v>
      </c>
      <c r="I24" s="13" t="s">
        <v>130</v>
      </c>
      <c r="J24" s="13" t="s">
        <v>132</v>
      </c>
      <c r="K24" s="771"/>
      <c r="L24" s="775"/>
      <c r="M24" s="7" t="s">
        <v>894</v>
      </c>
      <c r="Q24" s="7" t="s">
        <v>1058</v>
      </c>
      <c r="S24" s="778">
        <f>F10</f>
        <v>0</v>
      </c>
      <c r="T24" s="778"/>
      <c r="U24" s="776"/>
    </row>
    <row r="25" spans="1:21" x14ac:dyDescent="0.2">
      <c r="B25" s="7" t="s">
        <v>910</v>
      </c>
      <c r="D25" s="711">
        <v>0</v>
      </c>
      <c r="E25" s="711">
        <v>0</v>
      </c>
      <c r="F25" s="720">
        <f>SUM(F6:F9)</f>
        <v>0</v>
      </c>
      <c r="G25" s="720">
        <f>D30</f>
        <v>0</v>
      </c>
      <c r="H25" s="721">
        <f>D25+E25+F25+G25</f>
        <v>0</v>
      </c>
      <c r="I25" s="711">
        <v>0</v>
      </c>
      <c r="J25" s="721">
        <f>H25-I25</f>
        <v>0</v>
      </c>
      <c r="K25" s="721"/>
      <c r="L25" s="775"/>
      <c r="N25" s="7" t="s">
        <v>1003</v>
      </c>
      <c r="Q25" s="7" t="s">
        <v>1056</v>
      </c>
      <c r="S25" s="778"/>
      <c r="T25" s="778">
        <f>S24</f>
        <v>0</v>
      </c>
      <c r="U25" s="776"/>
    </row>
    <row r="26" spans="1:21" x14ac:dyDescent="0.2">
      <c r="D26" s="189"/>
      <c r="E26" s="189"/>
      <c r="F26" s="189"/>
      <c r="G26" s="189"/>
      <c r="H26" s="189"/>
      <c r="I26" s="189"/>
      <c r="J26" s="189"/>
      <c r="K26" s="189"/>
      <c r="L26" s="775"/>
      <c r="U26" s="776"/>
    </row>
    <row r="27" spans="1:21" ht="15" x14ac:dyDescent="0.25">
      <c r="D27" s="189"/>
      <c r="E27" s="189"/>
      <c r="F27" s="189"/>
      <c r="G27" s="189"/>
      <c r="H27" s="189"/>
      <c r="I27" s="189"/>
      <c r="J27" s="189"/>
      <c r="K27" s="189"/>
      <c r="L27" s="775"/>
      <c r="M27" s="777" t="s">
        <v>1050</v>
      </c>
      <c r="U27" s="776"/>
    </row>
    <row r="28" spans="1:21" x14ac:dyDescent="0.2">
      <c r="C28" s="7" t="s">
        <v>911</v>
      </c>
      <c r="D28" s="711">
        <v>0</v>
      </c>
      <c r="E28" s="189"/>
      <c r="F28" s="189"/>
      <c r="G28" s="189"/>
      <c r="H28" s="189"/>
      <c r="I28" s="189"/>
      <c r="J28" s="189"/>
      <c r="K28" s="189"/>
      <c r="L28" s="775"/>
      <c r="U28" s="776"/>
    </row>
    <row r="29" spans="1:21" ht="15" x14ac:dyDescent="0.25">
      <c r="C29" s="7" t="s">
        <v>912</v>
      </c>
      <c r="D29" s="712">
        <v>0</v>
      </c>
      <c r="E29" s="736" t="s">
        <v>989</v>
      </c>
      <c r="F29" s="189"/>
      <c r="G29" s="189"/>
      <c r="H29" s="189"/>
      <c r="I29" s="189"/>
      <c r="J29" s="189"/>
      <c r="K29" s="189"/>
      <c r="L29" s="775"/>
      <c r="Q29" s="723" t="s">
        <v>913</v>
      </c>
      <c r="S29" s="732" t="s">
        <v>5</v>
      </c>
      <c r="T29" s="732" t="s">
        <v>6</v>
      </c>
      <c r="U29" s="776"/>
    </row>
    <row r="30" spans="1:21" ht="15" x14ac:dyDescent="0.25">
      <c r="D30" s="720">
        <f>D28+D29</f>
        <v>0</v>
      </c>
      <c r="E30" s="736" t="s">
        <v>988</v>
      </c>
      <c r="F30" s="189"/>
      <c r="G30" s="189"/>
      <c r="H30" s="189"/>
      <c r="I30" s="189"/>
      <c r="J30" s="189"/>
      <c r="K30" s="189"/>
      <c r="L30" s="775"/>
      <c r="M30" s="7" t="s">
        <v>1051</v>
      </c>
      <c r="Q30" s="725" t="s">
        <v>1035</v>
      </c>
      <c r="S30" s="781">
        <f>-D30</f>
        <v>0</v>
      </c>
      <c r="T30" s="781"/>
      <c r="U30" s="776"/>
    </row>
    <row r="31" spans="1:21" x14ac:dyDescent="0.2">
      <c r="D31" s="189"/>
      <c r="E31" s="189"/>
      <c r="F31" s="189"/>
      <c r="G31" s="189"/>
      <c r="H31" s="189"/>
      <c r="I31" s="189"/>
      <c r="J31" s="189"/>
      <c r="K31" s="189"/>
      <c r="L31" s="775"/>
      <c r="M31" s="7" t="s">
        <v>1052</v>
      </c>
      <c r="Q31" s="725" t="s">
        <v>1036</v>
      </c>
      <c r="S31" s="781">
        <f>D29</f>
        <v>0</v>
      </c>
      <c r="T31" s="781"/>
      <c r="U31" s="776"/>
    </row>
    <row r="32" spans="1:21" x14ac:dyDescent="0.2">
      <c r="D32" s="189"/>
      <c r="E32" s="189"/>
      <c r="F32" s="189"/>
      <c r="G32" s="189"/>
      <c r="H32" s="189"/>
      <c r="I32" s="189"/>
      <c r="J32" s="189"/>
      <c r="K32" s="189"/>
      <c r="L32" s="775"/>
      <c r="N32" s="7" t="s">
        <v>1053</v>
      </c>
      <c r="Q32" s="725" t="s">
        <v>1055</v>
      </c>
      <c r="S32" s="781"/>
      <c r="T32" s="781">
        <f>SUM(S30:S31)</f>
        <v>0</v>
      </c>
      <c r="U32" s="776"/>
    </row>
    <row r="33" spans="1:22" ht="28.5" x14ac:dyDescent="0.2">
      <c r="D33" s="13" t="s">
        <v>136</v>
      </c>
      <c r="E33" s="13" t="s">
        <v>399</v>
      </c>
      <c r="F33" s="13" t="s">
        <v>114</v>
      </c>
      <c r="G33" s="13" t="s">
        <v>115</v>
      </c>
      <c r="H33" s="13" t="s">
        <v>128</v>
      </c>
      <c r="I33" s="13" t="s">
        <v>130</v>
      </c>
      <c r="J33" s="13" t="s">
        <v>132</v>
      </c>
      <c r="K33" s="771"/>
      <c r="L33" s="775"/>
      <c r="U33" s="776"/>
    </row>
    <row r="34" spans="1:22" ht="15" x14ac:dyDescent="0.25">
      <c r="B34" s="7" t="s">
        <v>1005</v>
      </c>
      <c r="D34" s="711">
        <v>0</v>
      </c>
      <c r="E34" s="711">
        <v>0</v>
      </c>
      <c r="F34" s="720">
        <f>F10</f>
        <v>0</v>
      </c>
      <c r="G34" s="720">
        <f>D39</f>
        <v>0</v>
      </c>
      <c r="H34" s="720">
        <f>D34+E34+F34+G34</f>
        <v>0</v>
      </c>
      <c r="I34" s="710">
        <v>0</v>
      </c>
      <c r="J34" s="726">
        <f>H34-I34</f>
        <v>0</v>
      </c>
      <c r="K34" s="726"/>
      <c r="L34" s="775"/>
      <c r="M34" s="777" t="s">
        <v>1054</v>
      </c>
      <c r="U34" s="776"/>
    </row>
    <row r="35" spans="1:22" x14ac:dyDescent="0.2">
      <c r="D35" s="189"/>
      <c r="E35" s="189"/>
      <c r="F35" s="189"/>
      <c r="G35" s="189"/>
      <c r="H35" s="189"/>
      <c r="I35" s="189"/>
      <c r="J35" s="189"/>
      <c r="K35" s="189"/>
      <c r="L35" s="775"/>
      <c r="U35" s="776"/>
    </row>
    <row r="36" spans="1:22" ht="15" x14ac:dyDescent="0.25">
      <c r="D36" s="189"/>
      <c r="E36" s="189"/>
      <c r="F36" s="189"/>
      <c r="G36" s="189"/>
      <c r="H36" s="189"/>
      <c r="I36" s="189"/>
      <c r="J36" s="189"/>
      <c r="K36" s="189"/>
      <c r="L36" s="775"/>
      <c r="Q36" s="723" t="s">
        <v>913</v>
      </c>
      <c r="S36" s="732" t="s">
        <v>5</v>
      </c>
      <c r="T36" s="732" t="s">
        <v>6</v>
      </c>
      <c r="U36" s="776"/>
    </row>
    <row r="37" spans="1:22" x14ac:dyDescent="0.2">
      <c r="C37" s="7" t="s">
        <v>1007</v>
      </c>
      <c r="D37" s="711">
        <v>0</v>
      </c>
      <c r="E37" s="189"/>
      <c r="F37" s="189"/>
      <c r="G37" s="189"/>
      <c r="H37" s="189"/>
      <c r="I37" s="189"/>
      <c r="J37" s="189"/>
      <c r="K37" s="189"/>
      <c r="L37" s="775"/>
      <c r="M37" s="7" t="s">
        <v>1009</v>
      </c>
      <c r="Q37" s="725" t="s">
        <v>1037</v>
      </c>
      <c r="S37" s="781">
        <f>-D39</f>
        <v>0</v>
      </c>
      <c r="T37" s="781"/>
      <c r="U37" s="776"/>
    </row>
    <row r="38" spans="1:22" ht="15" x14ac:dyDescent="0.25">
      <c r="C38" s="7" t="s">
        <v>1008</v>
      </c>
      <c r="D38" s="768">
        <v>0</v>
      </c>
      <c r="E38" s="736" t="s">
        <v>989</v>
      </c>
      <c r="F38" s="189"/>
      <c r="G38" s="189"/>
      <c r="H38" s="189"/>
      <c r="I38" s="189"/>
      <c r="J38" s="189"/>
      <c r="K38" s="189"/>
      <c r="L38" s="775"/>
      <c r="M38" s="7" t="s">
        <v>1008</v>
      </c>
      <c r="Q38" s="725" t="s">
        <v>1038</v>
      </c>
      <c r="S38" s="781">
        <f>D38</f>
        <v>0</v>
      </c>
      <c r="T38" s="781"/>
      <c r="U38" s="776"/>
    </row>
    <row r="39" spans="1:22" ht="15" x14ac:dyDescent="0.25">
      <c r="D39" s="720">
        <f>D37+D38</f>
        <v>0</v>
      </c>
      <c r="E39" s="736" t="s">
        <v>988</v>
      </c>
      <c r="F39" s="189"/>
      <c r="G39" s="189"/>
      <c r="H39" s="189"/>
      <c r="I39" s="189"/>
      <c r="J39" s="189"/>
      <c r="K39" s="189"/>
      <c r="L39" s="775"/>
      <c r="N39" s="7" t="s">
        <v>1053</v>
      </c>
      <c r="Q39" s="725" t="s">
        <v>1055</v>
      </c>
      <c r="S39" s="781"/>
      <c r="T39" s="781">
        <f>SUM(S37:S38)</f>
        <v>0</v>
      </c>
      <c r="U39" s="776"/>
    </row>
    <row r="40" spans="1:22" ht="15" thickBot="1" x14ac:dyDescent="0.25">
      <c r="D40" s="189"/>
      <c r="E40" s="189"/>
      <c r="F40" s="189"/>
      <c r="G40" s="189"/>
      <c r="H40" s="189"/>
      <c r="I40" s="189"/>
      <c r="J40" s="189"/>
      <c r="K40" s="189"/>
      <c r="L40" s="779"/>
      <c r="M40" s="718"/>
      <c r="N40" s="718"/>
      <c r="O40" s="718"/>
      <c r="P40" s="718"/>
      <c r="Q40" s="718"/>
      <c r="R40" s="718"/>
      <c r="S40" s="718"/>
      <c r="T40" s="718"/>
      <c r="U40" s="780"/>
    </row>
    <row r="41" spans="1:22" ht="15.75" customHeight="1" thickBot="1" x14ac:dyDescent="0.3">
      <c r="A41" s="718"/>
      <c r="B41" s="718"/>
      <c r="C41" s="718"/>
      <c r="D41" s="719"/>
      <c r="E41" s="719"/>
      <c r="F41" s="719"/>
      <c r="G41" s="718"/>
      <c r="H41" s="718"/>
      <c r="I41" s="718"/>
      <c r="J41" s="719"/>
      <c r="K41" s="189"/>
      <c r="M41" s="801"/>
      <c r="N41" s="801"/>
      <c r="O41" s="801"/>
      <c r="P41" s="801"/>
      <c r="Q41" s="801"/>
      <c r="R41" s="801"/>
      <c r="S41" s="801"/>
      <c r="T41" s="801"/>
      <c r="U41" s="801"/>
      <c r="V41" s="189"/>
    </row>
    <row r="42" spans="1:22" ht="15" x14ac:dyDescent="0.25">
      <c r="A42" s="22" t="s">
        <v>917</v>
      </c>
      <c r="D42" s="9"/>
      <c r="E42" s="9"/>
      <c r="F42" s="9"/>
      <c r="J42" s="9"/>
      <c r="K42" s="189"/>
      <c r="O42" s="724"/>
      <c r="P42" s="724"/>
      <c r="Q42" s="724"/>
      <c r="R42" s="724"/>
      <c r="S42" s="724"/>
      <c r="T42" s="189"/>
      <c r="U42" s="189"/>
      <c r="V42" s="189"/>
    </row>
    <row r="43" spans="1:22" ht="14.25" customHeight="1" x14ac:dyDescent="0.2">
      <c r="D43" s="9"/>
      <c r="E43" s="9"/>
      <c r="F43" s="9"/>
      <c r="J43" s="9"/>
      <c r="K43" s="189"/>
      <c r="O43" s="725"/>
      <c r="P43" s="725"/>
      <c r="Q43" s="725"/>
      <c r="R43" s="720"/>
      <c r="S43" s="720"/>
      <c r="T43" s="726"/>
      <c r="U43" s="189"/>
      <c r="V43" s="189"/>
    </row>
    <row r="44" spans="1:22" ht="42.75" x14ac:dyDescent="0.2">
      <c r="D44" s="13" t="s">
        <v>136</v>
      </c>
      <c r="E44" s="13" t="s">
        <v>399</v>
      </c>
      <c r="F44" s="13" t="s">
        <v>114</v>
      </c>
      <c r="G44" s="14" t="s">
        <v>127</v>
      </c>
      <c r="H44" s="13" t="s">
        <v>918</v>
      </c>
      <c r="I44" s="13" t="s">
        <v>128</v>
      </c>
      <c r="K44" s="189"/>
      <c r="O44" s="725"/>
      <c r="P44" s="725"/>
      <c r="Q44" s="725"/>
      <c r="R44" s="720"/>
      <c r="S44" s="720"/>
      <c r="T44" s="726"/>
      <c r="U44" s="189"/>
      <c r="V44" s="189"/>
    </row>
    <row r="45" spans="1:22" ht="14.25" customHeight="1" x14ac:dyDescent="0.2">
      <c r="B45" s="7" t="s">
        <v>881</v>
      </c>
      <c r="D45" s="698">
        <v>0</v>
      </c>
      <c r="E45" s="713">
        <v>0</v>
      </c>
      <c r="F45" s="714">
        <v>0</v>
      </c>
      <c r="G45" s="710">
        <v>0</v>
      </c>
      <c r="H45" s="728">
        <f>IF(I45&lt;D45+E45+F45+G45,I45-D45-E45-F45-G45,(D45+E45+F45+G45)-I45)</f>
        <v>0</v>
      </c>
      <c r="I45" s="338">
        <v>0</v>
      </c>
      <c r="K45" s="189"/>
      <c r="O45" s="725"/>
      <c r="P45" s="725"/>
      <c r="Q45" s="725"/>
      <c r="R45" s="720"/>
      <c r="S45" s="720"/>
      <c r="T45" s="726"/>
      <c r="U45" s="189"/>
      <c r="V45" s="189"/>
    </row>
    <row r="46" spans="1:22" x14ac:dyDescent="0.2">
      <c r="D46" s="729"/>
      <c r="E46" s="9"/>
      <c r="F46" s="729"/>
      <c r="G46" s="722"/>
      <c r="H46" s="729"/>
      <c r="I46" s="729"/>
      <c r="K46" s="189"/>
      <c r="O46" s="725"/>
      <c r="P46" s="725"/>
      <c r="Q46" s="725"/>
      <c r="R46" s="720"/>
      <c r="S46" s="720"/>
      <c r="T46" s="726"/>
      <c r="U46" s="189"/>
      <c r="V46" s="189"/>
    </row>
    <row r="47" spans="1:22" x14ac:dyDescent="0.2">
      <c r="B47" s="7" t="s">
        <v>908</v>
      </c>
      <c r="D47" s="698">
        <v>0</v>
      </c>
      <c r="E47" s="713">
        <v>0</v>
      </c>
      <c r="F47" s="714">
        <v>0</v>
      </c>
      <c r="G47" s="710">
        <v>0</v>
      </c>
      <c r="H47" s="728">
        <f>IF(I47&lt;D47+E47,I47-D47-E47-F47-G47,(D47+E47+F47+G47)-I47)</f>
        <v>0</v>
      </c>
      <c r="I47" s="338">
        <v>0</v>
      </c>
      <c r="J47" s="730"/>
      <c r="K47" s="189"/>
      <c r="O47" s="725"/>
      <c r="P47" s="725"/>
      <c r="Q47" s="725"/>
      <c r="R47" s="720"/>
      <c r="S47" s="720"/>
      <c r="T47" s="726"/>
      <c r="U47" s="189"/>
      <c r="V47" s="189"/>
    </row>
    <row r="48" spans="1:22" x14ac:dyDescent="0.2">
      <c r="D48" s="729"/>
      <c r="E48" s="729"/>
      <c r="F48" s="729"/>
      <c r="G48" s="729"/>
      <c r="H48" s="729"/>
      <c r="J48" s="9"/>
      <c r="K48" s="189"/>
      <c r="O48" s="727"/>
      <c r="P48" s="727"/>
      <c r="Q48" s="727"/>
      <c r="R48" s="720"/>
      <c r="S48" s="720"/>
      <c r="T48" s="726"/>
      <c r="U48" s="189"/>
      <c r="V48" s="189"/>
    </row>
    <row r="49" spans="2:13" x14ac:dyDescent="0.2">
      <c r="B49" s="7" t="s">
        <v>919</v>
      </c>
      <c r="D49" s="715">
        <v>0</v>
      </c>
      <c r="E49" s="729"/>
      <c r="F49" s="729"/>
      <c r="G49" s="729"/>
      <c r="H49" s="729"/>
      <c r="J49" s="9"/>
      <c r="K49" s="189"/>
    </row>
    <row r="50" spans="2:13" x14ac:dyDescent="0.2">
      <c r="B50" s="7" t="s">
        <v>920</v>
      </c>
      <c r="D50" s="715">
        <v>0</v>
      </c>
      <c r="E50" s="729"/>
      <c r="F50" s="729"/>
      <c r="G50" s="729"/>
      <c r="H50" s="729"/>
      <c r="I50" s="9"/>
      <c r="J50" s="9"/>
      <c r="K50" s="9"/>
    </row>
    <row r="51" spans="2:13" x14ac:dyDescent="0.2">
      <c r="G51" s="9"/>
      <c r="H51" s="9"/>
      <c r="I51" s="9"/>
      <c r="J51" s="9"/>
      <c r="K51" s="9"/>
    </row>
    <row r="52" spans="2:13" ht="15" thickBot="1" x14ac:dyDescent="0.25">
      <c r="K52" s="9"/>
    </row>
    <row r="53" spans="2:13" ht="15.75" thickBot="1" x14ac:dyDescent="0.3">
      <c r="B53" s="802" t="s">
        <v>921</v>
      </c>
      <c r="C53" s="803"/>
      <c r="D53" s="803"/>
      <c r="E53" s="803"/>
      <c r="F53" s="803"/>
      <c r="G53" s="803"/>
      <c r="H53" s="804"/>
    </row>
    <row r="54" spans="2:13" ht="15" x14ac:dyDescent="0.25">
      <c r="B54" s="731"/>
      <c r="C54" s="731"/>
      <c r="D54" s="731"/>
      <c r="E54" s="731"/>
    </row>
    <row r="55" spans="2:13" ht="15" x14ac:dyDescent="0.25">
      <c r="D55" s="732" t="s">
        <v>913</v>
      </c>
      <c r="E55" s="732" t="s">
        <v>914</v>
      </c>
      <c r="F55" s="732" t="s">
        <v>915</v>
      </c>
    </row>
    <row r="56" spans="2:13" x14ac:dyDescent="0.2">
      <c r="C56" s="7" t="s">
        <v>908</v>
      </c>
      <c r="D56" s="725" t="s">
        <v>922</v>
      </c>
      <c r="E56" s="726">
        <f>D47+E47</f>
        <v>0</v>
      </c>
      <c r="F56" s="726"/>
      <c r="G56" s="795" t="s">
        <v>923</v>
      </c>
      <c r="H56" s="796"/>
      <c r="K56" s="730"/>
      <c r="M56" s="9"/>
    </row>
    <row r="57" spans="2:13" x14ac:dyDescent="0.2">
      <c r="C57" s="7" t="s">
        <v>924</v>
      </c>
      <c r="D57" s="725" t="s">
        <v>925</v>
      </c>
      <c r="E57" s="726"/>
      <c r="F57" s="726">
        <f>E56</f>
        <v>0</v>
      </c>
      <c r="G57" s="797"/>
      <c r="H57" s="798"/>
      <c r="K57" s="9"/>
    </row>
    <row r="58" spans="2:13" x14ac:dyDescent="0.2">
      <c r="C58" s="7" t="s">
        <v>881</v>
      </c>
      <c r="D58" s="725" t="s">
        <v>926</v>
      </c>
      <c r="E58" s="726"/>
      <c r="F58" s="726">
        <f>D45+E45</f>
        <v>0</v>
      </c>
      <c r="G58" s="797"/>
      <c r="H58" s="798"/>
      <c r="K58" s="9"/>
    </row>
    <row r="59" spans="2:13" x14ac:dyDescent="0.2">
      <c r="C59" s="7" t="s">
        <v>924</v>
      </c>
      <c r="D59" s="725" t="s">
        <v>925</v>
      </c>
      <c r="E59" s="726">
        <f>F58</f>
        <v>0</v>
      </c>
      <c r="F59" s="726"/>
      <c r="G59" s="799"/>
      <c r="H59" s="800"/>
      <c r="J59" s="730"/>
      <c r="K59" s="9"/>
    </row>
    <row r="60" spans="2:13" x14ac:dyDescent="0.2">
      <c r="D60" s="725"/>
      <c r="E60" s="726"/>
      <c r="F60" s="726"/>
      <c r="K60" s="9"/>
    </row>
    <row r="61" spans="2:13" x14ac:dyDescent="0.2">
      <c r="C61" s="7" t="s">
        <v>881</v>
      </c>
      <c r="D61" s="725" t="s">
        <v>926</v>
      </c>
      <c r="E61" s="726">
        <f>IF(H45&lt;=0,-H45-F45-G45,0)</f>
        <v>0</v>
      </c>
      <c r="F61" s="726">
        <f>IF(H45&gt;0,H45+F45+G45,0)</f>
        <v>0</v>
      </c>
      <c r="G61" s="795" t="s">
        <v>927</v>
      </c>
      <c r="H61" s="796"/>
      <c r="I61" s="730"/>
    </row>
    <row r="62" spans="2:13" x14ac:dyDescent="0.2">
      <c r="C62" s="7" t="s">
        <v>919</v>
      </c>
      <c r="D62" s="725" t="s">
        <v>928</v>
      </c>
      <c r="E62" s="726">
        <f>IF(D49&gt;=0,D49,0)</f>
        <v>0</v>
      </c>
      <c r="F62" s="726">
        <f>IF(D49&lt;0,-D49,0)</f>
        <v>0</v>
      </c>
      <c r="G62" s="797"/>
      <c r="H62" s="798"/>
    </row>
    <row r="63" spans="2:13" x14ac:dyDescent="0.2">
      <c r="C63" s="7" t="s">
        <v>908</v>
      </c>
      <c r="D63" s="725" t="s">
        <v>922</v>
      </c>
      <c r="E63" s="726">
        <f>IF(H47&gt;0,H47+F47+G47,0)</f>
        <v>0</v>
      </c>
      <c r="F63" s="726">
        <f>IF(H47&lt;=0,-H47-F47-G47,0)</f>
        <v>0</v>
      </c>
      <c r="G63" s="797"/>
      <c r="H63" s="798"/>
    </row>
    <row r="64" spans="2:13" x14ac:dyDescent="0.2">
      <c r="C64" s="7" t="s">
        <v>920</v>
      </c>
      <c r="D64" s="725" t="s">
        <v>929</v>
      </c>
      <c r="E64" s="733">
        <f>IF(D50&gt;=0,D50,0)</f>
        <v>0</v>
      </c>
      <c r="F64" s="733">
        <f>IF(D50&lt;=0,-D50,0)</f>
        <v>0</v>
      </c>
      <c r="G64" s="799"/>
      <c r="H64" s="800"/>
    </row>
    <row r="65" spans="5:11" ht="15" thickBot="1" x14ac:dyDescent="0.25">
      <c r="E65" s="726">
        <f>SUM(E56:E64)</f>
        <v>0</v>
      </c>
      <c r="F65" s="726">
        <f>SUM(F56:F64)</f>
        <v>0</v>
      </c>
      <c r="G65" s="734">
        <f>E65-F65</f>
        <v>0</v>
      </c>
      <c r="H65" s="735" t="s">
        <v>916</v>
      </c>
    </row>
    <row r="68" spans="5:11" x14ac:dyDescent="0.2">
      <c r="K68" s="730"/>
    </row>
  </sheetData>
  <mergeCells count="6">
    <mergeCell ref="M5:O8"/>
    <mergeCell ref="G61:H64"/>
    <mergeCell ref="M41:U41"/>
    <mergeCell ref="B53:H53"/>
    <mergeCell ref="G56:H59"/>
    <mergeCell ref="M14:T14"/>
  </mergeCells>
  <pageMargins left="1" right="0.5" top="0.25" bottom="0.25" header="0.5" footer="0.5"/>
  <pageSetup scale="47" orientation="landscape" r:id="rId1"/>
  <headerFooter alignWithMargins="0"/>
  <rowBreaks count="1" manualBreakCount="1">
    <brk id="6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2:H33"/>
  <sheetViews>
    <sheetView view="pageBreakPreview" topLeftCell="A16" zoomScaleNormal="75" zoomScaleSheetLayoutView="100" workbookViewId="0">
      <selection activeCell="H13" sqref="H13"/>
    </sheetView>
  </sheetViews>
  <sheetFormatPr defaultColWidth="16.77734375" defaultRowHeight="12.75" x14ac:dyDescent="0.2"/>
  <cols>
    <col min="1" max="1" width="41.77734375" style="25" customWidth="1"/>
    <col min="2" max="2" width="1.77734375" style="25" customWidth="1"/>
    <col min="3" max="3" width="10.88671875" style="19" customWidth="1"/>
    <col min="4" max="4" width="1.77734375" style="25" customWidth="1"/>
    <col min="5" max="5" width="10.88671875" style="25" customWidth="1"/>
    <col min="6" max="6" width="1.77734375" style="25" customWidth="1"/>
    <col min="7" max="7" width="10.88671875" style="25" customWidth="1"/>
    <col min="8" max="16384" width="16.77734375" style="25"/>
  </cols>
  <sheetData>
    <row r="2" spans="1:8" ht="18" x14ac:dyDescent="0.25">
      <c r="A2" s="29" t="s">
        <v>170</v>
      </c>
      <c r="H2" s="381" t="s">
        <v>707</v>
      </c>
    </row>
    <row r="3" spans="1:8" ht="18" x14ac:dyDescent="0.25">
      <c r="H3" s="381" t="s">
        <v>1059</v>
      </c>
    </row>
    <row r="4" spans="1:8" x14ac:dyDescent="0.2">
      <c r="A4" s="1" t="str">
        <f>'DW Net Position'!A1</f>
        <v>SAMPLE COUNTY, WEST VIRGINIA, BOARD OF EDUCATION</v>
      </c>
      <c r="B4" s="24"/>
      <c r="C4" s="17"/>
      <c r="D4" s="24"/>
      <c r="E4" s="24"/>
      <c r="F4" s="24"/>
      <c r="G4" s="24"/>
    </row>
    <row r="5" spans="1:8" x14ac:dyDescent="0.2">
      <c r="A5" s="1" t="s">
        <v>156</v>
      </c>
      <c r="B5" s="24"/>
      <c r="C5" s="17"/>
      <c r="D5" s="24"/>
      <c r="E5" s="24"/>
      <c r="F5" s="24"/>
      <c r="G5" s="24"/>
    </row>
    <row r="6" spans="1:8" x14ac:dyDescent="0.2">
      <c r="A6" s="16" t="s">
        <v>642</v>
      </c>
      <c r="B6" s="24"/>
      <c r="C6" s="1"/>
      <c r="D6" s="24"/>
      <c r="E6" s="24"/>
      <c r="F6" s="24"/>
      <c r="G6" s="24"/>
    </row>
    <row r="7" spans="1:8" ht="18" customHeight="1" x14ac:dyDescent="0.2">
      <c r="A7" s="130"/>
      <c r="B7" s="130"/>
      <c r="C7" s="642">
        <v>2025</v>
      </c>
      <c r="D7" s="130"/>
      <c r="E7" s="642">
        <v>2024</v>
      </c>
      <c r="F7" s="130"/>
      <c r="G7" s="642"/>
    </row>
    <row r="8" spans="1:8" x14ac:dyDescent="0.2">
      <c r="A8" s="130"/>
      <c r="B8" s="130"/>
      <c r="C8" s="385" t="s">
        <v>89</v>
      </c>
      <c r="D8" s="130"/>
      <c r="E8" s="385" t="s">
        <v>89</v>
      </c>
      <c r="F8" s="130"/>
      <c r="G8" s="385"/>
    </row>
    <row r="9" spans="1:8" ht="13.5" thickBot="1" x14ac:dyDescent="0.25">
      <c r="A9" s="130"/>
      <c r="B9" s="130"/>
      <c r="C9" s="386" t="s">
        <v>91</v>
      </c>
      <c r="D9" s="130"/>
      <c r="E9" s="386" t="s">
        <v>91</v>
      </c>
      <c r="F9" s="130"/>
      <c r="G9" s="386" t="s">
        <v>431</v>
      </c>
    </row>
    <row r="10" spans="1:8" ht="22.5" x14ac:dyDescent="0.2">
      <c r="A10" s="441" t="s">
        <v>649</v>
      </c>
      <c r="B10" s="130"/>
      <c r="C10" s="385"/>
      <c r="D10" s="130"/>
      <c r="E10" s="385"/>
      <c r="F10" s="130"/>
      <c r="G10" s="385"/>
    </row>
    <row r="11" spans="1:8" ht="15" customHeight="1" x14ac:dyDescent="0.2">
      <c r="A11" s="130" t="s">
        <v>137</v>
      </c>
      <c r="B11" s="130"/>
      <c r="C11" s="505">
        <f>'DW Net Position'!C10+'DW Net Position'!C11+'DW Net Position'!C13+'DW Net Position'!C14+'DW Net Position'!C17+'DW Net Position'!C18+'DW Net Position'!C21+'DW Net Position'!C22+'DW Net Position'!C23+'DW Net Position'!C15</f>
        <v>0</v>
      </c>
      <c r="D11" s="506"/>
      <c r="E11" s="507">
        <v>0</v>
      </c>
      <c r="F11" s="506"/>
      <c r="G11" s="505">
        <f>C11-E11</f>
        <v>0</v>
      </c>
    </row>
    <row r="12" spans="1:8" ht="15" customHeight="1" x14ac:dyDescent="0.2">
      <c r="A12" s="130" t="s">
        <v>138</v>
      </c>
      <c r="B12" s="130"/>
      <c r="C12" s="454">
        <f>+'DW Net Position'!C32</f>
        <v>0</v>
      </c>
      <c r="D12" s="112"/>
      <c r="E12" s="511">
        <v>0</v>
      </c>
      <c r="F12" s="112"/>
      <c r="G12" s="454">
        <f>C12-E12</f>
        <v>0</v>
      </c>
    </row>
    <row r="13" spans="1:8" ht="15" customHeight="1" x14ac:dyDescent="0.2">
      <c r="A13" s="130" t="s">
        <v>966</v>
      </c>
      <c r="B13" s="130"/>
      <c r="C13" s="454">
        <f>'DW Net Position'!C40</f>
        <v>0</v>
      </c>
      <c r="D13" s="112"/>
      <c r="E13" s="511">
        <v>0</v>
      </c>
      <c r="F13" s="112"/>
      <c r="G13" s="454">
        <f>C13-E13</f>
        <v>0</v>
      </c>
    </row>
    <row r="14" spans="1:8" ht="15" customHeight="1" x14ac:dyDescent="0.2">
      <c r="A14" s="130" t="s">
        <v>562</v>
      </c>
      <c r="B14" s="130"/>
      <c r="C14" s="512">
        <f>'DW Net Position'!C47</f>
        <v>0</v>
      </c>
      <c r="D14" s="112"/>
      <c r="E14" s="513">
        <v>0</v>
      </c>
      <c r="F14" s="112"/>
      <c r="G14" s="512">
        <f>C14-E14</f>
        <v>0</v>
      </c>
    </row>
    <row r="15" spans="1:8" ht="24" customHeight="1" thickBot="1" x14ac:dyDescent="0.25">
      <c r="A15" s="442" t="s">
        <v>648</v>
      </c>
      <c r="B15" s="130"/>
      <c r="C15" s="514">
        <f>SUM(C11:C14)</f>
        <v>0</v>
      </c>
      <c r="D15" s="112"/>
      <c r="E15" s="514">
        <f>SUM(E11:E14)</f>
        <v>0</v>
      </c>
      <c r="F15" s="112"/>
      <c r="G15" s="514">
        <f>SUM(G11:G14)</f>
        <v>0</v>
      </c>
    </row>
    <row r="16" spans="1:8" ht="23.25" thickTop="1" x14ac:dyDescent="0.2">
      <c r="A16" s="441" t="s">
        <v>652</v>
      </c>
      <c r="B16" s="130"/>
      <c r="C16" s="454"/>
      <c r="D16" s="112"/>
      <c r="E16" s="454"/>
      <c r="F16" s="112"/>
      <c r="G16" s="454"/>
    </row>
    <row r="17" spans="1:7" x14ac:dyDescent="0.2">
      <c r="A17" s="136" t="s">
        <v>638</v>
      </c>
      <c r="B17" s="130"/>
      <c r="C17" s="454"/>
      <c r="D17" s="112"/>
      <c r="E17" s="454"/>
      <c r="F17" s="112"/>
      <c r="G17" s="454"/>
    </row>
    <row r="18" spans="1:7" ht="15" customHeight="1" x14ac:dyDescent="0.2">
      <c r="A18" s="138" t="s">
        <v>139</v>
      </c>
      <c r="B18" s="130"/>
      <c r="C18" s="508">
        <f>+SUM('DW Net Position'!C54:C67)</f>
        <v>0</v>
      </c>
      <c r="D18" s="506"/>
      <c r="E18" s="509">
        <v>0</v>
      </c>
      <c r="F18" s="506"/>
      <c r="G18" s="508">
        <f t="shared" ref="G18:G23" si="0">C18-E18</f>
        <v>0</v>
      </c>
    </row>
    <row r="19" spans="1:7" ht="15" customHeight="1" x14ac:dyDescent="0.2">
      <c r="A19" s="138" t="s">
        <v>140</v>
      </c>
      <c r="B19" s="130"/>
      <c r="C19" s="515">
        <f>+SUM('DW Net Position'!C69:C73)</f>
        <v>0</v>
      </c>
      <c r="D19" s="112"/>
      <c r="E19" s="516">
        <v>0</v>
      </c>
      <c r="F19" s="112"/>
      <c r="G19" s="515">
        <f t="shared" si="0"/>
        <v>0</v>
      </c>
    </row>
    <row r="20" spans="1:7" ht="15" customHeight="1" x14ac:dyDescent="0.2">
      <c r="A20" s="138" t="s">
        <v>563</v>
      </c>
      <c r="B20" s="130"/>
      <c r="C20" s="515">
        <f>'DW Net Position'!C84</f>
        <v>0</v>
      </c>
      <c r="D20" s="112"/>
      <c r="E20" s="516">
        <v>0</v>
      </c>
      <c r="F20" s="112"/>
      <c r="G20" s="515">
        <f t="shared" si="0"/>
        <v>0</v>
      </c>
    </row>
    <row r="21" spans="1:7" ht="15" customHeight="1" x14ac:dyDescent="0.2">
      <c r="A21" s="138" t="s">
        <v>735</v>
      </c>
      <c r="B21" s="130"/>
      <c r="C21" s="515">
        <f>'DW Net Position'!C75</f>
        <v>0</v>
      </c>
      <c r="D21" s="112"/>
      <c r="E21" s="516">
        <v>0</v>
      </c>
      <c r="F21" s="112"/>
      <c r="G21" s="515">
        <f t="shared" si="0"/>
        <v>0</v>
      </c>
    </row>
    <row r="22" spans="1:7" ht="15" customHeight="1" x14ac:dyDescent="0.2">
      <c r="A22" s="138" t="s">
        <v>797</v>
      </c>
      <c r="B22" s="130"/>
      <c r="C22" s="515">
        <f>'DW Net Position'!C76</f>
        <v>0</v>
      </c>
      <c r="D22" s="112"/>
      <c r="E22" s="516">
        <v>0</v>
      </c>
      <c r="F22" s="112"/>
      <c r="G22" s="454">
        <f t="shared" si="0"/>
        <v>0</v>
      </c>
    </row>
    <row r="23" spans="1:7" ht="15" customHeight="1" x14ac:dyDescent="0.2">
      <c r="A23" s="138" t="s">
        <v>824</v>
      </c>
      <c r="B23" s="130"/>
      <c r="C23" s="517">
        <f>'DW Net Position'!C74</f>
        <v>0</v>
      </c>
      <c r="D23" s="295"/>
      <c r="E23" s="518">
        <v>0</v>
      </c>
      <c r="F23" s="295"/>
      <c r="G23" s="512">
        <f t="shared" si="0"/>
        <v>0</v>
      </c>
    </row>
    <row r="24" spans="1:7" ht="24" customHeight="1" x14ac:dyDescent="0.2">
      <c r="A24" s="442" t="s">
        <v>650</v>
      </c>
      <c r="B24" s="130"/>
      <c r="C24" s="517">
        <f>SUM(C18:C23)</f>
        <v>0</v>
      </c>
      <c r="D24" s="112"/>
      <c r="E24" s="517">
        <f>SUM(E18:E23)</f>
        <v>0</v>
      </c>
      <c r="F24" s="112"/>
      <c r="G24" s="517">
        <f>SUM(G18:G23)</f>
        <v>0</v>
      </c>
    </row>
    <row r="25" spans="1:7" ht="24" customHeight="1" x14ac:dyDescent="0.2">
      <c r="A25" s="136" t="s">
        <v>639</v>
      </c>
      <c r="B25" s="321"/>
      <c r="C25" s="112"/>
      <c r="D25" s="112"/>
      <c r="E25" s="112"/>
      <c r="F25" s="112"/>
      <c r="G25" s="112"/>
    </row>
    <row r="26" spans="1:7" ht="15" customHeight="1" x14ac:dyDescent="0.2">
      <c r="A26" s="322" t="s">
        <v>461</v>
      </c>
      <c r="B26" s="321"/>
      <c r="C26" s="515">
        <f>'DW Net Position'!C90</f>
        <v>0</v>
      </c>
      <c r="D26" s="112"/>
      <c r="E26" s="516">
        <v>0</v>
      </c>
      <c r="F26" s="112"/>
      <c r="G26" s="515">
        <f>C26-E26</f>
        <v>0</v>
      </c>
    </row>
    <row r="27" spans="1:7" ht="15" customHeight="1" x14ac:dyDescent="0.2">
      <c r="A27" s="322" t="s">
        <v>141</v>
      </c>
      <c r="B27" s="321"/>
      <c r="C27" s="454">
        <f>'DW Net Position'!C92+'DW Net Position'!C93+'DW Net Position'!C94</f>
        <v>0</v>
      </c>
      <c r="D27" s="112"/>
      <c r="E27" s="511">
        <v>0</v>
      </c>
      <c r="F27" s="112"/>
      <c r="G27" s="454">
        <f>C27-E27</f>
        <v>0</v>
      </c>
    </row>
    <row r="28" spans="1:7" x14ac:dyDescent="0.2">
      <c r="A28" s="322" t="s">
        <v>142</v>
      </c>
      <c r="B28" s="323"/>
      <c r="C28" s="512">
        <f>'DW Net Position'!C95</f>
        <v>0</v>
      </c>
      <c r="D28" s="112"/>
      <c r="E28" s="513">
        <v>0</v>
      </c>
      <c r="F28" s="112"/>
      <c r="G28" s="512">
        <f>C28-E28</f>
        <v>0</v>
      </c>
    </row>
    <row r="29" spans="1:7" x14ac:dyDescent="0.2">
      <c r="A29" s="139" t="s">
        <v>459</v>
      </c>
      <c r="B29" s="321"/>
      <c r="C29" s="517">
        <f>SUM(C26:C28)</f>
        <v>0</v>
      </c>
      <c r="D29" s="112"/>
      <c r="E29" s="517">
        <f>SUM(E26:E28)</f>
        <v>0</v>
      </c>
      <c r="F29" s="112"/>
      <c r="G29" s="517">
        <f>SUM(G26:G28)</f>
        <v>0</v>
      </c>
    </row>
    <row r="30" spans="1:7" x14ac:dyDescent="0.2">
      <c r="A30" s="130"/>
      <c r="B30" s="130"/>
      <c r="C30" s="112"/>
      <c r="D30" s="112"/>
      <c r="E30" s="112"/>
      <c r="F30" s="112"/>
      <c r="G30" s="112"/>
    </row>
    <row r="31" spans="1:7" ht="23.25" thickBot="1" x14ac:dyDescent="0.25">
      <c r="A31" s="442" t="s">
        <v>651</v>
      </c>
      <c r="B31" s="130"/>
      <c r="C31" s="510">
        <f>C24+C29</f>
        <v>0</v>
      </c>
      <c r="D31" s="506"/>
      <c r="E31" s="510">
        <f>E24+E29</f>
        <v>0</v>
      </c>
      <c r="F31" s="506"/>
      <c r="G31" s="510">
        <f>G24+G29</f>
        <v>0</v>
      </c>
    </row>
    <row r="32" spans="1:7" ht="13.5" thickTop="1" x14ac:dyDescent="0.2">
      <c r="A32" s="442"/>
      <c r="B32" s="130"/>
      <c r="C32" s="443"/>
      <c r="D32" s="122"/>
      <c r="E32" s="443"/>
      <c r="F32" s="122"/>
      <c r="G32" s="443"/>
    </row>
    <row r="33" spans="1:7" x14ac:dyDescent="0.2">
      <c r="A33" s="322"/>
      <c r="B33" s="130"/>
      <c r="C33" s="443"/>
      <c r="D33" s="122"/>
      <c r="E33" s="443"/>
      <c r="F33" s="122"/>
      <c r="G33" s="443"/>
    </row>
  </sheetData>
  <phoneticPr fontId="0" type="noConversion"/>
  <printOptions horizontalCentered="1"/>
  <pageMargins left="1" right="0.75" top="0.5" bottom="1" header="0.5" footer="0.5"/>
  <pageSetup scale="6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69E-825E-453D-86BC-8B2B3C30A7D0}">
  <sheetPr>
    <tabColor theme="5" tint="0.39997558519241921"/>
    <pageSetUpPr fitToPage="1"/>
  </sheetPr>
  <dimension ref="A1:P87"/>
  <sheetViews>
    <sheetView view="pageBreakPreview" zoomScale="115" zoomScaleNormal="130" zoomScaleSheetLayoutView="115" workbookViewId="0">
      <selection activeCell="A49" sqref="A49"/>
    </sheetView>
  </sheetViews>
  <sheetFormatPr defaultColWidth="8.88671875" defaultRowHeight="12.75" x14ac:dyDescent="0.2"/>
  <cols>
    <col min="1" max="1" width="24.88671875" style="25" customWidth="1"/>
    <col min="2" max="3" width="9.33203125" style="25" customWidth="1"/>
    <col min="4" max="5" width="8.77734375" style="25" customWidth="1"/>
    <col min="6" max="6" width="9.109375" style="25" customWidth="1"/>
    <col min="7" max="7" width="9.77734375" style="25" customWidth="1"/>
    <col min="8" max="8" width="8.21875" style="25" customWidth="1"/>
    <col min="9" max="9" width="1.33203125" style="25" customWidth="1"/>
    <col min="10" max="10" width="11.77734375" style="25" customWidth="1"/>
    <col min="11" max="11" width="8.88671875" style="25"/>
    <col min="12" max="12" width="11.5546875" style="25" bestFit="1" customWidth="1"/>
    <col min="13" max="16" width="8.88671875" style="25" customWidth="1"/>
    <col min="17" max="16384" width="8.88671875" style="25"/>
  </cols>
  <sheetData>
    <row r="1" spans="1:16" ht="26.25" customHeight="1" x14ac:dyDescent="0.2">
      <c r="A1" s="1"/>
      <c r="B1" s="24"/>
      <c r="C1" s="24"/>
      <c r="D1" s="24"/>
      <c r="E1" s="24"/>
      <c r="F1" s="24"/>
      <c r="G1" s="24"/>
      <c r="H1" s="24"/>
      <c r="I1" s="24"/>
      <c r="J1" s="24"/>
      <c r="M1" s="741"/>
      <c r="N1" s="741"/>
      <c r="O1" s="741"/>
      <c r="P1" s="741"/>
    </row>
    <row r="2" spans="1:16" ht="13.15" customHeight="1" x14ac:dyDescent="0.2">
      <c r="A2" s="645" t="s">
        <v>145</v>
      </c>
      <c r="K2" s="742" t="str">
        <f>'ROU Assets'!M2</f>
        <v>WARNING: Sheet is protected to prevent unintentional override of formulas.</v>
      </c>
      <c r="L2" s="741"/>
      <c r="M2" s="741"/>
      <c r="N2" s="741"/>
      <c r="O2" s="741"/>
      <c r="P2" s="741"/>
    </row>
    <row r="3" spans="1:16" ht="13.15" customHeight="1" x14ac:dyDescent="0.2">
      <c r="A3" s="29"/>
      <c r="K3" s="742" t="str">
        <f>'ROU Assets'!M3</f>
        <v>Password for protected sheet: BOE2025</v>
      </c>
      <c r="L3" s="741"/>
      <c r="M3" s="741"/>
      <c r="N3" s="741"/>
      <c r="O3" s="741"/>
      <c r="P3" s="741"/>
    </row>
    <row r="4" spans="1:16" ht="15" customHeight="1" x14ac:dyDescent="0.2">
      <c r="A4" s="140"/>
      <c r="B4" s="141" t="s">
        <v>397</v>
      </c>
      <c r="C4" s="141" t="s">
        <v>399</v>
      </c>
      <c r="D4" s="142" t="s">
        <v>114</v>
      </c>
      <c r="E4" s="142" t="s">
        <v>876</v>
      </c>
      <c r="F4" s="141" t="s">
        <v>146</v>
      </c>
      <c r="G4" s="105"/>
      <c r="L4" s="741"/>
      <c r="M4" s="741"/>
      <c r="N4" s="741"/>
      <c r="O4" s="741"/>
      <c r="P4" s="741"/>
    </row>
    <row r="5" spans="1:16" ht="13.15" customHeight="1" x14ac:dyDescent="0.2">
      <c r="A5" s="140" t="s">
        <v>1014</v>
      </c>
      <c r="B5" s="566"/>
      <c r="C5" s="566"/>
      <c r="D5" s="566"/>
      <c r="E5" s="566"/>
      <c r="F5" s="573"/>
      <c r="G5" s="19"/>
      <c r="L5" s="741"/>
      <c r="M5" s="741"/>
      <c r="N5" s="741"/>
      <c r="O5" s="741"/>
      <c r="P5" s="741"/>
    </row>
    <row r="6" spans="1:16" ht="13.15" customHeight="1" x14ac:dyDescent="0.2">
      <c r="A6" s="143" t="s">
        <v>121</v>
      </c>
      <c r="B6" s="566">
        <f>'ROU Assets'!D6</f>
        <v>0</v>
      </c>
      <c r="C6" s="566">
        <f>'ROU Assets'!E6</f>
        <v>0</v>
      </c>
      <c r="D6" s="566">
        <f>'ROU Assets'!F6</f>
        <v>0</v>
      </c>
      <c r="E6" s="566">
        <f>'ROU Assets'!G6</f>
        <v>0</v>
      </c>
      <c r="F6" s="566">
        <f>'ROU Assets'!H6</f>
        <v>0</v>
      </c>
      <c r="G6" s="19"/>
      <c r="L6" s="741"/>
      <c r="M6" s="741"/>
      <c r="N6" s="741"/>
      <c r="O6" s="741"/>
      <c r="P6" s="741"/>
    </row>
    <row r="7" spans="1:16" ht="13.15" customHeight="1" x14ac:dyDescent="0.2">
      <c r="A7" s="143" t="s">
        <v>122</v>
      </c>
      <c r="B7" s="566">
        <f>'ROU Assets'!D7</f>
        <v>0</v>
      </c>
      <c r="C7" s="566">
        <f>'ROU Assets'!E7</f>
        <v>0</v>
      </c>
      <c r="D7" s="566">
        <f>'ROU Assets'!F7</f>
        <v>0</v>
      </c>
      <c r="E7" s="566">
        <f>'ROU Assets'!G7</f>
        <v>0</v>
      </c>
      <c r="F7" s="566">
        <f>'ROU Assets'!H7</f>
        <v>0</v>
      </c>
      <c r="G7" s="19"/>
      <c r="K7" s="809" t="s">
        <v>632</v>
      </c>
      <c r="L7" s="809"/>
      <c r="M7" s="809"/>
      <c r="N7" s="809"/>
      <c r="O7" s="741"/>
      <c r="P7" s="741"/>
    </row>
    <row r="8" spans="1:16" x14ac:dyDescent="0.2">
      <c r="A8" s="143" t="s">
        <v>124</v>
      </c>
      <c r="B8" s="566">
        <f>'ROU Assets'!D8</f>
        <v>0</v>
      </c>
      <c r="C8" s="566">
        <f>'ROU Assets'!E8</f>
        <v>0</v>
      </c>
      <c r="D8" s="566">
        <f>'ROU Assets'!F8</f>
        <v>0</v>
      </c>
      <c r="E8" s="566">
        <f>'ROU Assets'!G8</f>
        <v>0</v>
      </c>
      <c r="F8" s="566">
        <f>'ROU Assets'!H8</f>
        <v>0</v>
      </c>
      <c r="G8" s="19"/>
      <c r="K8" s="809"/>
      <c r="L8" s="809"/>
      <c r="M8" s="809"/>
      <c r="N8" s="809"/>
    </row>
    <row r="9" spans="1:16" x14ac:dyDescent="0.2">
      <c r="A9" s="143" t="s">
        <v>123</v>
      </c>
      <c r="B9" s="738">
        <f>'ROU Assets'!D9</f>
        <v>0</v>
      </c>
      <c r="C9" s="738">
        <f>'ROU Assets'!E9</f>
        <v>0</v>
      </c>
      <c r="D9" s="738">
        <f>'ROU Assets'!F9</f>
        <v>0</v>
      </c>
      <c r="E9" s="738">
        <f>'ROU Assets'!G9</f>
        <v>0</v>
      </c>
      <c r="F9" s="738">
        <f>'ROU Assets'!H9</f>
        <v>0</v>
      </c>
      <c r="G9" s="19"/>
      <c r="K9" s="809"/>
      <c r="L9" s="809"/>
      <c r="M9" s="809"/>
      <c r="N9" s="809"/>
    </row>
    <row r="10" spans="1:16" x14ac:dyDescent="0.2">
      <c r="A10" s="143" t="s">
        <v>1004</v>
      </c>
      <c r="B10" s="571">
        <f>'ROU Assets'!D10</f>
        <v>0</v>
      </c>
      <c r="C10" s="571">
        <f>'ROU Assets'!E10</f>
        <v>0</v>
      </c>
      <c r="D10" s="571">
        <f>'ROU Assets'!F10</f>
        <v>0</v>
      </c>
      <c r="E10" s="571">
        <f>'ROU Assets'!G10</f>
        <v>0</v>
      </c>
      <c r="F10" s="571">
        <f>'ROU Assets'!H10</f>
        <v>0</v>
      </c>
      <c r="G10" s="19"/>
      <c r="K10" s="809"/>
      <c r="L10" s="809"/>
      <c r="M10" s="809"/>
      <c r="N10" s="809"/>
    </row>
    <row r="11" spans="1:16" ht="15.95" customHeight="1" x14ac:dyDescent="0.2">
      <c r="A11" s="144" t="s">
        <v>858</v>
      </c>
      <c r="B11" s="574">
        <f>SUM(B6:B10)</f>
        <v>0</v>
      </c>
      <c r="C11" s="574">
        <f t="shared" ref="C11:F11" si="0">SUM(C6:C10)</f>
        <v>0</v>
      </c>
      <c r="D11" s="574">
        <f t="shared" si="0"/>
        <v>0</v>
      </c>
      <c r="E11" s="574">
        <f t="shared" si="0"/>
        <v>0</v>
      </c>
      <c r="F11" s="574">
        <f t="shared" si="0"/>
        <v>0</v>
      </c>
      <c r="G11" s="19"/>
      <c r="K11" s="809"/>
      <c r="L11" s="809"/>
      <c r="M11" s="809"/>
      <c r="N11" s="809"/>
    </row>
    <row r="12" spans="1:16" ht="8.1" customHeight="1" x14ac:dyDescent="0.2">
      <c r="A12" s="140"/>
      <c r="B12" s="573"/>
      <c r="C12" s="573"/>
      <c r="D12" s="573"/>
      <c r="E12" s="573"/>
      <c r="F12" s="573"/>
      <c r="G12" s="19"/>
      <c r="K12" s="809"/>
      <c r="L12" s="809"/>
      <c r="M12" s="809"/>
      <c r="N12" s="809"/>
    </row>
    <row r="13" spans="1:16" x14ac:dyDescent="0.2">
      <c r="A13" s="140" t="s">
        <v>859</v>
      </c>
      <c r="B13" s="573"/>
      <c r="C13" s="573"/>
      <c r="D13" s="573"/>
      <c r="E13" s="573"/>
      <c r="F13" s="573"/>
      <c r="G13" s="19"/>
      <c r="L13" s="106"/>
    </row>
    <row r="14" spans="1:16" x14ac:dyDescent="0.2">
      <c r="A14" s="143" t="s">
        <v>121</v>
      </c>
      <c r="B14" s="573">
        <f>'ROU Assets'!D13</f>
        <v>0</v>
      </c>
      <c r="C14" s="573">
        <f>'ROU Assets'!E13</f>
        <v>0</v>
      </c>
      <c r="D14" s="573">
        <f>'ROU Assets'!F13</f>
        <v>0</v>
      </c>
      <c r="E14" s="573">
        <f>'ROU Assets'!G13</f>
        <v>0</v>
      </c>
      <c r="F14" s="573">
        <f>'ROU Assets'!H13</f>
        <v>0</v>
      </c>
      <c r="G14" s="19"/>
      <c r="L14" s="106"/>
    </row>
    <row r="15" spans="1:16" x14ac:dyDescent="0.2">
      <c r="A15" s="143" t="s">
        <v>122</v>
      </c>
      <c r="B15" s="573">
        <f>'ROU Assets'!D14</f>
        <v>0</v>
      </c>
      <c r="C15" s="573">
        <f>'ROU Assets'!E14</f>
        <v>0</v>
      </c>
      <c r="D15" s="573">
        <f>'ROU Assets'!F14</f>
        <v>0</v>
      </c>
      <c r="E15" s="573">
        <f>'ROU Assets'!G14</f>
        <v>0</v>
      </c>
      <c r="F15" s="573">
        <f>'ROU Assets'!H14</f>
        <v>0</v>
      </c>
      <c r="G15" s="19"/>
      <c r="L15" s="106"/>
    </row>
    <row r="16" spans="1:16" x14ac:dyDescent="0.2">
      <c r="A16" s="143" t="s">
        <v>124</v>
      </c>
      <c r="B16" s="573">
        <f>'ROU Assets'!D15</f>
        <v>0</v>
      </c>
      <c r="C16" s="573">
        <f>'ROU Assets'!E15</f>
        <v>0</v>
      </c>
      <c r="D16" s="573">
        <f>'ROU Assets'!F15</f>
        <v>0</v>
      </c>
      <c r="E16" s="573">
        <f>'ROU Assets'!G15</f>
        <v>0</v>
      </c>
      <c r="F16" s="573">
        <f>'ROU Assets'!H15</f>
        <v>0</v>
      </c>
      <c r="G16" s="19"/>
      <c r="L16" s="106"/>
    </row>
    <row r="17" spans="1:12" x14ac:dyDescent="0.2">
      <c r="A17" s="143" t="s">
        <v>123</v>
      </c>
      <c r="B17" s="573">
        <f>'ROU Assets'!D16</f>
        <v>0</v>
      </c>
      <c r="C17" s="573">
        <f>'ROU Assets'!E16</f>
        <v>0</v>
      </c>
      <c r="D17" s="573">
        <f>'ROU Assets'!F16</f>
        <v>0</v>
      </c>
      <c r="E17" s="573">
        <f>'ROU Assets'!G16</f>
        <v>0</v>
      </c>
      <c r="F17" s="573">
        <f>'ROU Assets'!H16</f>
        <v>0</v>
      </c>
      <c r="G17" s="19"/>
      <c r="L17" s="106"/>
    </row>
    <row r="18" spans="1:12" x14ac:dyDescent="0.2">
      <c r="A18" s="143" t="s">
        <v>1004</v>
      </c>
      <c r="B18" s="566">
        <f>'ROU Assets'!D17</f>
        <v>0</v>
      </c>
      <c r="C18" s="566">
        <f>'ROU Assets'!E17</f>
        <v>0</v>
      </c>
      <c r="D18" s="566">
        <f>'ROU Assets'!F17</f>
        <v>0</v>
      </c>
      <c r="E18" s="566">
        <f>'ROU Assets'!G17</f>
        <v>0</v>
      </c>
      <c r="F18" s="566">
        <f>'ROU Assets'!H17</f>
        <v>0</v>
      </c>
      <c r="G18" s="19"/>
      <c r="L18" s="758"/>
    </row>
    <row r="19" spans="1:12" ht="15.95" customHeight="1" x14ac:dyDescent="0.2">
      <c r="A19" s="144" t="s">
        <v>860</v>
      </c>
      <c r="B19" s="574">
        <f>SUM(B14:B18)</f>
        <v>0</v>
      </c>
      <c r="C19" s="574">
        <f t="shared" ref="C19:F19" si="1">SUM(C14:C18)</f>
        <v>0</v>
      </c>
      <c r="D19" s="574">
        <f t="shared" si="1"/>
        <v>0</v>
      </c>
      <c r="E19" s="574">
        <f t="shared" si="1"/>
        <v>0</v>
      </c>
      <c r="F19" s="574">
        <f t="shared" si="1"/>
        <v>0</v>
      </c>
      <c r="G19" s="19"/>
      <c r="L19" s="106"/>
    </row>
    <row r="20" spans="1:12" ht="21" customHeight="1" thickBot="1" x14ac:dyDescent="0.25">
      <c r="A20" s="144" t="s">
        <v>1013</v>
      </c>
      <c r="B20" s="568">
        <f>B11+B19</f>
        <v>0</v>
      </c>
      <c r="C20" s="568">
        <f>C11+C19</f>
        <v>0</v>
      </c>
      <c r="D20" s="568">
        <f>D11+D19</f>
        <v>0</v>
      </c>
      <c r="E20" s="568">
        <f>E11+E19</f>
        <v>0</v>
      </c>
      <c r="F20" s="568">
        <f>F11+F19</f>
        <v>0</v>
      </c>
      <c r="G20" s="77"/>
    </row>
    <row r="21" spans="1:12" ht="13.5" thickTop="1" x14ac:dyDescent="0.2">
      <c r="A21" s="122"/>
      <c r="B21" s="112"/>
      <c r="C21" s="112"/>
      <c r="D21" s="112"/>
      <c r="E21" s="112"/>
      <c r="F21" s="112"/>
      <c r="G21" s="19"/>
    </row>
    <row r="22" spans="1:12" x14ac:dyDescent="0.2">
      <c r="B22" s="19"/>
      <c r="C22" s="19"/>
      <c r="D22" s="19"/>
      <c r="E22" s="19"/>
      <c r="F22" s="19"/>
      <c r="G22" s="19"/>
    </row>
    <row r="23" spans="1:12" x14ac:dyDescent="0.2">
      <c r="A23" s="130" t="s">
        <v>861</v>
      </c>
      <c r="B23" s="137"/>
      <c r="C23" s="137"/>
      <c r="D23" s="137"/>
      <c r="E23" s="112"/>
      <c r="F23" s="19"/>
      <c r="G23" s="19"/>
    </row>
    <row r="24" spans="1:12" x14ac:dyDescent="0.2">
      <c r="A24" s="130"/>
      <c r="B24" s="137"/>
      <c r="C24" s="137"/>
      <c r="D24" s="137"/>
      <c r="E24" s="112"/>
      <c r="F24" s="19"/>
      <c r="G24" s="19"/>
    </row>
    <row r="25" spans="1:12" x14ac:dyDescent="0.2">
      <c r="A25" s="130" t="s">
        <v>148</v>
      </c>
      <c r="C25" s="699">
        <v>0</v>
      </c>
      <c r="D25" s="137"/>
      <c r="E25" s="112"/>
      <c r="F25" s="19"/>
      <c r="G25" s="19"/>
    </row>
    <row r="26" spans="1:12" x14ac:dyDescent="0.2">
      <c r="A26" s="130" t="s">
        <v>149</v>
      </c>
      <c r="C26" s="337"/>
      <c r="D26" s="137"/>
      <c r="E26" s="112"/>
      <c r="F26" s="19"/>
      <c r="G26" s="19"/>
    </row>
    <row r="27" spans="1:12" x14ac:dyDescent="0.2">
      <c r="A27" s="138" t="s">
        <v>205</v>
      </c>
      <c r="C27" s="700">
        <v>0</v>
      </c>
      <c r="D27" s="137"/>
      <c r="E27" s="112"/>
      <c r="F27" s="19"/>
      <c r="G27" s="19"/>
    </row>
    <row r="28" spans="1:12" x14ac:dyDescent="0.2">
      <c r="A28" s="138" t="s">
        <v>247</v>
      </c>
      <c r="C28" s="700">
        <v>0</v>
      </c>
      <c r="D28" s="137"/>
      <c r="E28" s="112"/>
      <c r="F28" s="19"/>
      <c r="G28" s="19"/>
    </row>
    <row r="29" spans="1:12" x14ac:dyDescent="0.2">
      <c r="A29" s="138" t="s">
        <v>305</v>
      </c>
      <c r="C29" s="700">
        <v>0</v>
      </c>
      <c r="D29" s="137"/>
      <c r="E29" s="112"/>
      <c r="F29" s="19"/>
      <c r="G29" s="19"/>
    </row>
    <row r="30" spans="1:12" x14ac:dyDescent="0.2">
      <c r="A30" s="138" t="s">
        <v>306</v>
      </c>
      <c r="C30" s="700">
        <v>0</v>
      </c>
      <c r="D30" s="137"/>
      <c r="E30" s="112"/>
      <c r="F30" s="19"/>
      <c r="G30" s="19"/>
    </row>
    <row r="31" spans="1:12" x14ac:dyDescent="0.2">
      <c r="A31" s="138" t="s">
        <v>209</v>
      </c>
      <c r="C31" s="700">
        <v>0</v>
      </c>
      <c r="D31" s="137"/>
      <c r="E31" s="112"/>
      <c r="F31" s="19"/>
      <c r="G31" s="19"/>
    </row>
    <row r="32" spans="1:12" x14ac:dyDescent="0.2">
      <c r="A32" s="138" t="s">
        <v>307</v>
      </c>
      <c r="C32" s="700">
        <v>0</v>
      </c>
      <c r="D32" s="137"/>
      <c r="E32" s="112"/>
      <c r="F32" s="19"/>
      <c r="G32" s="19"/>
    </row>
    <row r="33" spans="1:11" x14ac:dyDescent="0.2">
      <c r="A33" s="138" t="s">
        <v>353</v>
      </c>
      <c r="C33" s="700">
        <v>0</v>
      </c>
      <c r="D33" s="137"/>
      <c r="E33" s="112"/>
      <c r="F33" s="19"/>
      <c r="G33" s="19"/>
    </row>
    <row r="34" spans="1:11" x14ac:dyDescent="0.2">
      <c r="A34" s="138" t="s">
        <v>659</v>
      </c>
      <c r="C34" s="700">
        <v>0</v>
      </c>
      <c r="D34" s="137"/>
      <c r="E34" s="112"/>
      <c r="F34" s="19"/>
      <c r="G34" s="19"/>
    </row>
    <row r="35" spans="1:11" x14ac:dyDescent="0.2">
      <c r="A35" s="322" t="s">
        <v>309</v>
      </c>
      <c r="C35" s="700">
        <v>0</v>
      </c>
      <c r="D35" s="137"/>
      <c r="E35" s="112"/>
      <c r="F35" s="19"/>
      <c r="G35" s="19"/>
    </row>
    <row r="36" spans="1:11" x14ac:dyDescent="0.2">
      <c r="A36" s="322" t="s">
        <v>239</v>
      </c>
      <c r="C36" s="700">
        <v>0</v>
      </c>
      <c r="D36" s="137"/>
      <c r="E36" s="112"/>
      <c r="F36" s="19"/>
      <c r="G36" s="19"/>
    </row>
    <row r="37" spans="1:11" ht="13.5" thickBot="1" x14ac:dyDescent="0.25">
      <c r="A37" s="310" t="s">
        <v>863</v>
      </c>
      <c r="C37" s="568">
        <f>SUM(C25:C36)</f>
        <v>0</v>
      </c>
      <c r="D37" s="137"/>
      <c r="E37" s="112"/>
      <c r="F37" s="19"/>
      <c r="G37" s="19"/>
      <c r="K37" s="112" t="s">
        <v>862</v>
      </c>
    </row>
    <row r="38" spans="1:11" ht="13.5" thickTop="1" x14ac:dyDescent="0.2">
      <c r="A38" s="310"/>
      <c r="C38" s="567"/>
      <c r="D38" s="137"/>
      <c r="E38" s="112"/>
      <c r="F38" s="19"/>
      <c r="G38" s="19"/>
      <c r="K38" s="112"/>
    </row>
    <row r="39" spans="1:11" x14ac:dyDescent="0.2">
      <c r="A39" s="122"/>
      <c r="B39" s="112"/>
      <c r="D39" s="112"/>
      <c r="E39" s="112"/>
      <c r="F39" s="19"/>
      <c r="G39" s="19"/>
    </row>
    <row r="40" spans="1:11" ht="33.75" x14ac:dyDescent="0.2">
      <c r="B40" s="145" t="s">
        <v>136</v>
      </c>
      <c r="C40" s="145" t="s">
        <v>399</v>
      </c>
      <c r="D40" s="146" t="s">
        <v>114</v>
      </c>
      <c r="E40" s="146" t="s">
        <v>115</v>
      </c>
      <c r="F40" s="145" t="s">
        <v>171</v>
      </c>
      <c r="G40" s="145" t="s">
        <v>130</v>
      </c>
      <c r="H40" s="145" t="s">
        <v>132</v>
      </c>
    </row>
    <row r="41" spans="1:11" x14ac:dyDescent="0.2">
      <c r="A41" s="130" t="s">
        <v>977</v>
      </c>
      <c r="B41" s="137">
        <f>'ROU Assets'!D25</f>
        <v>0</v>
      </c>
      <c r="C41" s="137">
        <f>'ROU Assets'!E25</f>
        <v>0</v>
      </c>
      <c r="D41" s="137">
        <f>'ROU Assets'!F25</f>
        <v>0</v>
      </c>
      <c r="E41" s="137">
        <f>'ROU Assets'!G25</f>
        <v>0</v>
      </c>
      <c r="F41" s="137">
        <f>'ROU Assets'!H25</f>
        <v>0</v>
      </c>
      <c r="G41" s="137">
        <f>'ROU Assets'!I25</f>
        <v>0</v>
      </c>
      <c r="H41" s="137">
        <f>'ROU Assets'!J25</f>
        <v>0</v>
      </c>
    </row>
    <row r="42" spans="1:11" x14ac:dyDescent="0.2">
      <c r="A42" s="759" t="s">
        <v>1005</v>
      </c>
      <c r="B42" s="137">
        <f>'ROU Assets'!D34</f>
        <v>0</v>
      </c>
      <c r="C42" s="137">
        <f>'ROU Assets'!E34</f>
        <v>0</v>
      </c>
      <c r="D42" s="137">
        <f>'ROU Assets'!F34</f>
        <v>0</v>
      </c>
      <c r="E42" s="137">
        <f>'ROU Assets'!G34</f>
        <v>0</v>
      </c>
      <c r="F42" s="137">
        <f>'ROU Assets'!H34</f>
        <v>0</v>
      </c>
      <c r="G42" s="137">
        <f>'ROU Assets'!I34</f>
        <v>0</v>
      </c>
      <c r="H42" s="137">
        <f>'ROU Assets'!J34</f>
        <v>0</v>
      </c>
    </row>
    <row r="43" spans="1:11" x14ac:dyDescent="0.2">
      <c r="A43" s="122"/>
      <c r="B43" s="112"/>
      <c r="D43" s="112"/>
      <c r="E43" s="112"/>
      <c r="F43" s="19"/>
      <c r="G43" s="19"/>
    </row>
    <row r="44" spans="1:11" x14ac:dyDescent="0.2">
      <c r="A44" s="25" t="s">
        <v>1016</v>
      </c>
      <c r="G44" s="19"/>
    </row>
    <row r="45" spans="1:11" x14ac:dyDescent="0.2">
      <c r="G45" s="19"/>
    </row>
    <row r="46" spans="1:11" x14ac:dyDescent="0.2">
      <c r="A46" s="130"/>
      <c r="B46" s="808" t="s">
        <v>1015</v>
      </c>
      <c r="C46" s="808"/>
      <c r="D46" s="808"/>
    </row>
    <row r="47" spans="1:11" x14ac:dyDescent="0.2">
      <c r="A47" s="130" t="s">
        <v>2</v>
      </c>
      <c r="B47" s="130" t="s">
        <v>4</v>
      </c>
      <c r="C47" s="130" t="s">
        <v>190</v>
      </c>
      <c r="D47" s="130" t="s">
        <v>80</v>
      </c>
    </row>
    <row r="48" spans="1:11" x14ac:dyDescent="0.2">
      <c r="A48" s="444">
        <v>2026</v>
      </c>
      <c r="B48" s="746">
        <v>0</v>
      </c>
      <c r="C48" s="769">
        <v>0</v>
      </c>
      <c r="D48" s="770">
        <f>C48+B48</f>
        <v>0</v>
      </c>
    </row>
    <row r="49" spans="1:15" x14ac:dyDescent="0.2">
      <c r="A49" s="444">
        <f>A48+1</f>
        <v>2027</v>
      </c>
      <c r="B49" s="749">
        <v>0</v>
      </c>
      <c r="C49" s="565">
        <v>0</v>
      </c>
      <c r="D49" s="750">
        <f t="shared" ref="D49:D64" si="2">C49+B49</f>
        <v>0</v>
      </c>
    </row>
    <row r="50" spans="1:15" x14ac:dyDescent="0.2">
      <c r="A50" s="444">
        <f>A49+1</f>
        <v>2028</v>
      </c>
      <c r="B50" s="749">
        <v>0</v>
      </c>
      <c r="C50" s="565">
        <v>0</v>
      </c>
      <c r="D50" s="750">
        <f t="shared" si="2"/>
        <v>0</v>
      </c>
    </row>
    <row r="51" spans="1:15" x14ac:dyDescent="0.2">
      <c r="A51" s="444">
        <f>A50+1</f>
        <v>2029</v>
      </c>
      <c r="B51" s="749">
        <v>0</v>
      </c>
      <c r="C51" s="565">
        <v>0</v>
      </c>
      <c r="D51" s="750">
        <f t="shared" si="2"/>
        <v>0</v>
      </c>
    </row>
    <row r="52" spans="1:15" x14ac:dyDescent="0.2">
      <c r="A52" s="751">
        <f>A51+1</f>
        <v>2030</v>
      </c>
      <c r="B52" s="749">
        <v>0</v>
      </c>
      <c r="C52" s="565">
        <v>0</v>
      </c>
      <c r="D52" s="750">
        <f t="shared" si="2"/>
        <v>0</v>
      </c>
    </row>
    <row r="53" spans="1:15" ht="15" x14ac:dyDescent="0.2">
      <c r="A53" s="752" t="str">
        <f>CONCATENATE(M53,N53,O53)</f>
        <v>2031-2035</v>
      </c>
      <c r="B53" s="749">
        <v>0</v>
      </c>
      <c r="C53" s="565">
        <v>0</v>
      </c>
      <c r="D53" s="750">
        <f t="shared" si="2"/>
        <v>0</v>
      </c>
      <c r="M53" s="690">
        <f>A52+1</f>
        <v>2031</v>
      </c>
      <c r="N53" s="690" t="s">
        <v>853</v>
      </c>
      <c r="O53" s="690">
        <f>A52+5</f>
        <v>2035</v>
      </c>
    </row>
    <row r="54" spans="1:15" ht="15" x14ac:dyDescent="0.2">
      <c r="A54" s="752" t="str">
        <f t="shared" ref="A54:A64" si="3">CONCATENATE(M54,N54,O54)</f>
        <v>2036-2040</v>
      </c>
      <c r="B54" s="749">
        <v>0</v>
      </c>
      <c r="C54" s="565">
        <v>0</v>
      </c>
      <c r="D54" s="750">
        <f t="shared" si="2"/>
        <v>0</v>
      </c>
      <c r="M54" s="690">
        <f>O53+1</f>
        <v>2036</v>
      </c>
      <c r="N54" s="690" t="s">
        <v>853</v>
      </c>
      <c r="O54" s="690">
        <f>M54+4</f>
        <v>2040</v>
      </c>
    </row>
    <row r="55" spans="1:15" ht="15" x14ac:dyDescent="0.2">
      <c r="A55" s="752" t="str">
        <f t="shared" si="3"/>
        <v>2041-2045</v>
      </c>
      <c r="B55" s="749">
        <v>0</v>
      </c>
      <c r="C55" s="565">
        <v>0</v>
      </c>
      <c r="D55" s="750">
        <f t="shared" si="2"/>
        <v>0</v>
      </c>
      <c r="M55" s="690">
        <f t="shared" ref="M55:M64" si="4">O54+1</f>
        <v>2041</v>
      </c>
      <c r="N55" s="690" t="s">
        <v>853</v>
      </c>
      <c r="O55" s="690">
        <f>O54+5</f>
        <v>2045</v>
      </c>
    </row>
    <row r="56" spans="1:15" ht="15" x14ac:dyDescent="0.2">
      <c r="A56" s="752" t="str">
        <f t="shared" si="3"/>
        <v>2046-2050</v>
      </c>
      <c r="B56" s="749">
        <v>0</v>
      </c>
      <c r="C56" s="565">
        <v>0</v>
      </c>
      <c r="D56" s="750">
        <f t="shared" si="2"/>
        <v>0</v>
      </c>
      <c r="M56" s="690">
        <f t="shared" si="4"/>
        <v>2046</v>
      </c>
      <c r="N56" s="690" t="s">
        <v>853</v>
      </c>
      <c r="O56" s="690">
        <f>O55+5</f>
        <v>2050</v>
      </c>
    </row>
    <row r="57" spans="1:15" ht="15" x14ac:dyDescent="0.2">
      <c r="A57" s="752" t="str">
        <f t="shared" si="3"/>
        <v>2051-2055</v>
      </c>
      <c r="B57" s="749">
        <v>0</v>
      </c>
      <c r="C57" s="565">
        <v>0</v>
      </c>
      <c r="D57" s="750">
        <f t="shared" si="2"/>
        <v>0</v>
      </c>
      <c r="M57" s="690">
        <f t="shared" si="4"/>
        <v>2051</v>
      </c>
      <c r="N57" s="690" t="s">
        <v>853</v>
      </c>
      <c r="O57" s="690">
        <f t="shared" ref="O57:O64" si="5">O56+5</f>
        <v>2055</v>
      </c>
    </row>
    <row r="58" spans="1:15" ht="15" x14ac:dyDescent="0.2">
      <c r="A58" s="752" t="str">
        <f t="shared" si="3"/>
        <v>2056-2060</v>
      </c>
      <c r="B58" s="749">
        <v>0</v>
      </c>
      <c r="C58" s="565">
        <v>0</v>
      </c>
      <c r="D58" s="750">
        <f t="shared" si="2"/>
        <v>0</v>
      </c>
      <c r="M58" s="690">
        <f t="shared" si="4"/>
        <v>2056</v>
      </c>
      <c r="N58" s="690" t="s">
        <v>853</v>
      </c>
      <c r="O58" s="690">
        <f t="shared" si="5"/>
        <v>2060</v>
      </c>
    </row>
    <row r="59" spans="1:15" ht="15" x14ac:dyDescent="0.2">
      <c r="A59" s="752" t="str">
        <f t="shared" si="3"/>
        <v>2061-2065</v>
      </c>
      <c r="B59" s="749">
        <v>0</v>
      </c>
      <c r="C59" s="565">
        <v>0</v>
      </c>
      <c r="D59" s="750">
        <f t="shared" si="2"/>
        <v>0</v>
      </c>
      <c r="M59" s="690">
        <f t="shared" si="4"/>
        <v>2061</v>
      </c>
      <c r="N59" s="690" t="s">
        <v>853</v>
      </c>
      <c r="O59" s="690">
        <f t="shared" si="5"/>
        <v>2065</v>
      </c>
    </row>
    <row r="60" spans="1:15" ht="15" x14ac:dyDescent="0.2">
      <c r="A60" s="752" t="str">
        <f t="shared" si="3"/>
        <v>2066-2070</v>
      </c>
      <c r="B60" s="749">
        <v>0</v>
      </c>
      <c r="C60" s="565">
        <v>0</v>
      </c>
      <c r="D60" s="750">
        <f t="shared" si="2"/>
        <v>0</v>
      </c>
      <c r="M60" s="690">
        <f t="shared" si="4"/>
        <v>2066</v>
      </c>
      <c r="N60" s="690" t="s">
        <v>853</v>
      </c>
      <c r="O60" s="690">
        <f t="shared" si="5"/>
        <v>2070</v>
      </c>
    </row>
    <row r="61" spans="1:15" ht="15" x14ac:dyDescent="0.2">
      <c r="A61" s="752" t="str">
        <f t="shared" si="3"/>
        <v>2071-2075</v>
      </c>
      <c r="B61" s="749">
        <v>0</v>
      </c>
      <c r="C61" s="565">
        <v>0</v>
      </c>
      <c r="D61" s="750">
        <f t="shared" si="2"/>
        <v>0</v>
      </c>
      <c r="M61" s="690">
        <f t="shared" si="4"/>
        <v>2071</v>
      </c>
      <c r="N61" s="690" t="s">
        <v>853</v>
      </c>
      <c r="O61" s="690">
        <f t="shared" si="5"/>
        <v>2075</v>
      </c>
    </row>
    <row r="62" spans="1:15" ht="15" x14ac:dyDescent="0.2">
      <c r="A62" s="752" t="str">
        <f t="shared" si="3"/>
        <v>2076-2080</v>
      </c>
      <c r="B62" s="749">
        <v>0</v>
      </c>
      <c r="C62" s="565">
        <v>0</v>
      </c>
      <c r="D62" s="750">
        <f t="shared" si="2"/>
        <v>0</v>
      </c>
      <c r="M62" s="690">
        <f t="shared" si="4"/>
        <v>2076</v>
      </c>
      <c r="N62" s="690" t="s">
        <v>853</v>
      </c>
      <c r="O62" s="690">
        <f t="shared" si="5"/>
        <v>2080</v>
      </c>
    </row>
    <row r="63" spans="1:15" ht="15" x14ac:dyDescent="0.2">
      <c r="A63" s="752" t="str">
        <f t="shared" si="3"/>
        <v>2081-2085</v>
      </c>
      <c r="B63" s="749">
        <v>0</v>
      </c>
      <c r="C63" s="749">
        <v>0</v>
      </c>
      <c r="D63" s="750">
        <f t="shared" si="2"/>
        <v>0</v>
      </c>
      <c r="M63" s="690">
        <f t="shared" si="4"/>
        <v>2081</v>
      </c>
      <c r="N63" s="690" t="s">
        <v>853</v>
      </c>
      <c r="O63" s="690">
        <f t="shared" si="5"/>
        <v>2085</v>
      </c>
    </row>
    <row r="64" spans="1:15" ht="15" x14ac:dyDescent="0.2">
      <c r="A64" s="752" t="str">
        <f t="shared" si="3"/>
        <v>2086-2090</v>
      </c>
      <c r="B64" s="749">
        <v>0</v>
      </c>
      <c r="C64" s="749">
        <v>0</v>
      </c>
      <c r="D64" s="750">
        <f t="shared" si="2"/>
        <v>0</v>
      </c>
      <c r="M64" s="690">
        <f t="shared" si="4"/>
        <v>2086</v>
      </c>
      <c r="N64" s="690" t="s">
        <v>853</v>
      </c>
      <c r="O64" s="690">
        <f t="shared" si="5"/>
        <v>2090</v>
      </c>
    </row>
    <row r="65" spans="1:4" x14ac:dyDescent="0.2">
      <c r="A65" s="753" t="s">
        <v>80</v>
      </c>
      <c r="B65" s="754">
        <f>SUM(B48:B64)</f>
        <v>0</v>
      </c>
      <c r="C65" s="754">
        <f>SUM(C48:C64)</f>
        <v>0</v>
      </c>
      <c r="D65" s="748">
        <f>C65+B65</f>
        <v>0</v>
      </c>
    </row>
    <row r="66" spans="1:4" x14ac:dyDescent="0.2">
      <c r="A66" s="130"/>
      <c r="B66" s="130"/>
      <c r="C66" s="130"/>
      <c r="D66" s="130"/>
    </row>
    <row r="67" spans="1:4" x14ac:dyDescent="0.2">
      <c r="A67" s="130"/>
      <c r="B67" s="130"/>
      <c r="C67" s="130"/>
      <c r="D67" s="130"/>
    </row>
    <row r="68" spans="1:4" x14ac:dyDescent="0.2">
      <c r="A68" s="130"/>
      <c r="B68" s="808" t="s">
        <v>1004</v>
      </c>
      <c r="C68" s="808"/>
      <c r="D68" s="808"/>
    </row>
    <row r="69" spans="1:4" x14ac:dyDescent="0.2">
      <c r="A69" s="130"/>
      <c r="B69" s="130" t="s">
        <v>4</v>
      </c>
      <c r="C69" s="130" t="s">
        <v>190</v>
      </c>
      <c r="D69" s="130" t="s">
        <v>80</v>
      </c>
    </row>
    <row r="70" spans="1:4" x14ac:dyDescent="0.2">
      <c r="A70" s="444">
        <f>A48</f>
        <v>2026</v>
      </c>
      <c r="B70" s="746">
        <v>0</v>
      </c>
      <c r="C70" s="747">
        <v>0</v>
      </c>
      <c r="D70" s="748">
        <f>C70+B70</f>
        <v>0</v>
      </c>
    </row>
    <row r="71" spans="1:4" x14ac:dyDescent="0.2">
      <c r="A71" s="444">
        <f>A70+1</f>
        <v>2027</v>
      </c>
      <c r="B71" s="749">
        <v>0</v>
      </c>
      <c r="C71" s="565">
        <v>0</v>
      </c>
      <c r="D71" s="750">
        <f t="shared" ref="D71:D86" si="6">C71+B71</f>
        <v>0</v>
      </c>
    </row>
    <row r="72" spans="1:4" x14ac:dyDescent="0.2">
      <c r="A72" s="444">
        <f>A71+1</f>
        <v>2028</v>
      </c>
      <c r="B72" s="749">
        <v>0</v>
      </c>
      <c r="C72" s="565">
        <v>0</v>
      </c>
      <c r="D72" s="750">
        <f t="shared" si="6"/>
        <v>0</v>
      </c>
    </row>
    <row r="73" spans="1:4" x14ac:dyDescent="0.2">
      <c r="A73" s="444">
        <f>A72+1</f>
        <v>2029</v>
      </c>
      <c r="B73" s="749">
        <v>0</v>
      </c>
      <c r="C73" s="565">
        <v>0</v>
      </c>
      <c r="D73" s="750">
        <f t="shared" si="6"/>
        <v>0</v>
      </c>
    </row>
    <row r="74" spans="1:4" x14ac:dyDescent="0.2">
      <c r="A74" s="751">
        <f>A73+1</f>
        <v>2030</v>
      </c>
      <c r="B74" s="749">
        <v>0</v>
      </c>
      <c r="C74" s="565">
        <v>0</v>
      </c>
      <c r="D74" s="750">
        <f t="shared" si="6"/>
        <v>0</v>
      </c>
    </row>
    <row r="75" spans="1:4" x14ac:dyDescent="0.2">
      <c r="A75" s="752" t="str">
        <f t="shared" ref="A75:A86" si="7">CONCATENATE(M53,N53,O53)</f>
        <v>2031-2035</v>
      </c>
      <c r="B75" s="749">
        <v>0</v>
      </c>
      <c r="C75" s="565">
        <v>0</v>
      </c>
      <c r="D75" s="750">
        <f t="shared" si="6"/>
        <v>0</v>
      </c>
    </row>
    <row r="76" spans="1:4" x14ac:dyDescent="0.2">
      <c r="A76" s="752" t="str">
        <f t="shared" si="7"/>
        <v>2036-2040</v>
      </c>
      <c r="B76" s="749">
        <v>0</v>
      </c>
      <c r="C76" s="565">
        <v>0</v>
      </c>
      <c r="D76" s="750">
        <f t="shared" si="6"/>
        <v>0</v>
      </c>
    </row>
    <row r="77" spans="1:4" x14ac:dyDescent="0.2">
      <c r="A77" s="752" t="str">
        <f t="shared" si="7"/>
        <v>2041-2045</v>
      </c>
      <c r="B77" s="749">
        <v>0</v>
      </c>
      <c r="C77" s="565">
        <v>0</v>
      </c>
      <c r="D77" s="750">
        <f t="shared" si="6"/>
        <v>0</v>
      </c>
    </row>
    <row r="78" spans="1:4" x14ac:dyDescent="0.2">
      <c r="A78" s="752" t="str">
        <f t="shared" si="7"/>
        <v>2046-2050</v>
      </c>
      <c r="B78" s="749">
        <v>0</v>
      </c>
      <c r="C78" s="565">
        <v>0</v>
      </c>
      <c r="D78" s="750">
        <f t="shared" si="6"/>
        <v>0</v>
      </c>
    </row>
    <row r="79" spans="1:4" x14ac:dyDescent="0.2">
      <c r="A79" s="752" t="str">
        <f t="shared" si="7"/>
        <v>2051-2055</v>
      </c>
      <c r="B79" s="749">
        <v>0</v>
      </c>
      <c r="C79" s="565">
        <v>0</v>
      </c>
      <c r="D79" s="750">
        <f t="shared" si="6"/>
        <v>0</v>
      </c>
    </row>
    <row r="80" spans="1:4" x14ac:dyDescent="0.2">
      <c r="A80" s="752" t="str">
        <f t="shared" si="7"/>
        <v>2056-2060</v>
      </c>
      <c r="B80" s="749">
        <v>0</v>
      </c>
      <c r="C80" s="565">
        <v>0</v>
      </c>
      <c r="D80" s="750">
        <f t="shared" si="6"/>
        <v>0</v>
      </c>
    </row>
    <row r="81" spans="1:4" x14ac:dyDescent="0.2">
      <c r="A81" s="752" t="str">
        <f t="shared" si="7"/>
        <v>2061-2065</v>
      </c>
      <c r="B81" s="749">
        <v>0</v>
      </c>
      <c r="C81" s="565">
        <v>0</v>
      </c>
      <c r="D81" s="750">
        <f t="shared" si="6"/>
        <v>0</v>
      </c>
    </row>
    <row r="82" spans="1:4" x14ac:dyDescent="0.2">
      <c r="A82" s="752" t="str">
        <f t="shared" si="7"/>
        <v>2066-2070</v>
      </c>
      <c r="B82" s="749">
        <v>0</v>
      </c>
      <c r="C82" s="565">
        <v>0</v>
      </c>
      <c r="D82" s="750">
        <f t="shared" si="6"/>
        <v>0</v>
      </c>
    </row>
    <row r="83" spans="1:4" x14ac:dyDescent="0.2">
      <c r="A83" s="752" t="str">
        <f t="shared" si="7"/>
        <v>2071-2075</v>
      </c>
      <c r="B83" s="749">
        <v>0</v>
      </c>
      <c r="C83" s="565">
        <v>0</v>
      </c>
      <c r="D83" s="750">
        <f t="shared" si="6"/>
        <v>0</v>
      </c>
    </row>
    <row r="84" spans="1:4" x14ac:dyDescent="0.2">
      <c r="A84" s="752" t="str">
        <f t="shared" si="7"/>
        <v>2076-2080</v>
      </c>
      <c r="B84" s="749">
        <v>0</v>
      </c>
      <c r="C84" s="565">
        <v>0</v>
      </c>
      <c r="D84" s="750">
        <f t="shared" si="6"/>
        <v>0</v>
      </c>
    </row>
    <row r="85" spans="1:4" x14ac:dyDescent="0.2">
      <c r="A85" s="752" t="str">
        <f t="shared" si="7"/>
        <v>2081-2085</v>
      </c>
      <c r="B85" s="749">
        <v>0</v>
      </c>
      <c r="C85" s="749">
        <v>0</v>
      </c>
      <c r="D85" s="750">
        <f t="shared" si="6"/>
        <v>0</v>
      </c>
    </row>
    <row r="86" spans="1:4" x14ac:dyDescent="0.2">
      <c r="A86" s="752" t="str">
        <f t="shared" si="7"/>
        <v>2086-2090</v>
      </c>
      <c r="B86" s="749">
        <v>0</v>
      </c>
      <c r="C86" s="749">
        <v>0</v>
      </c>
      <c r="D86" s="750">
        <f t="shared" si="6"/>
        <v>0</v>
      </c>
    </row>
    <row r="87" spans="1:4" x14ac:dyDescent="0.2">
      <c r="A87" s="324" t="s">
        <v>80</v>
      </c>
      <c r="B87" s="754">
        <f>SUM(B70:B86)</f>
        <v>0</v>
      </c>
      <c r="C87" s="754">
        <f>SUM(C70:C86)</f>
        <v>0</v>
      </c>
      <c r="D87" s="748">
        <f>C87+B87</f>
        <v>0</v>
      </c>
    </row>
  </sheetData>
  <mergeCells count="3">
    <mergeCell ref="B46:D46"/>
    <mergeCell ref="B68:D68"/>
    <mergeCell ref="K7:N12"/>
  </mergeCells>
  <pageMargins left="0.75" right="0.5" top="0.5" bottom="0.5" header="0.5" footer="0.5"/>
  <pageSetup scale="4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1:P38"/>
  <sheetViews>
    <sheetView view="pageBreakPreview" zoomScale="115" zoomScaleNormal="75" zoomScaleSheetLayoutView="115" workbookViewId="0">
      <selection activeCell="B4" sqref="B4"/>
    </sheetView>
  </sheetViews>
  <sheetFormatPr defaultRowHeight="15" x14ac:dyDescent="0.2"/>
  <cols>
    <col min="1" max="1" width="23.33203125" customWidth="1"/>
    <col min="2" max="8" width="8.33203125" customWidth="1"/>
    <col min="14" max="16" width="8.88671875" customWidth="1"/>
  </cols>
  <sheetData>
    <row r="1" spans="1:15" ht="15" customHeight="1" x14ac:dyDescent="0.2">
      <c r="A1" s="645"/>
      <c r="B1" s="25"/>
      <c r="C1" s="25"/>
      <c r="D1" s="25"/>
      <c r="E1" s="25"/>
      <c r="F1" s="25"/>
      <c r="G1" s="25"/>
      <c r="H1" s="25"/>
      <c r="L1" s="452"/>
      <c r="M1" s="452"/>
      <c r="N1" s="452"/>
      <c r="O1" s="452"/>
    </row>
    <row r="2" spans="1:15" ht="34.5" x14ac:dyDescent="0.25">
      <c r="A2" s="130"/>
      <c r="B2" s="145" t="s">
        <v>136</v>
      </c>
      <c r="C2" s="145" t="s">
        <v>399</v>
      </c>
      <c r="D2" s="146" t="s">
        <v>114</v>
      </c>
      <c r="E2" s="146" t="s">
        <v>115</v>
      </c>
      <c r="F2" s="145" t="s">
        <v>171</v>
      </c>
      <c r="G2" s="145" t="s">
        <v>130</v>
      </c>
      <c r="H2" s="145" t="s">
        <v>132</v>
      </c>
      <c r="K2" s="740" t="str">
        <f>'Notes - ROU Assets &amp; Amort.'!K2</f>
        <v>WARNING: Sheet is protected to prevent unintentional override of formulas.</v>
      </c>
      <c r="L2" s="452"/>
      <c r="M2" s="452"/>
      <c r="N2" s="452"/>
      <c r="O2" s="452"/>
    </row>
    <row r="3" spans="1:15" ht="15.75" x14ac:dyDescent="0.25">
      <c r="A3" s="130" t="s">
        <v>129</v>
      </c>
      <c r="B3" s="576">
        <v>0</v>
      </c>
      <c r="C3" s="576">
        <v>0</v>
      </c>
      <c r="D3" s="576">
        <v>0</v>
      </c>
      <c r="E3" s="576">
        <v>0</v>
      </c>
      <c r="F3" s="577">
        <f t="shared" ref="F3:F7" si="0">+B3+D3-E3+C3</f>
        <v>0</v>
      </c>
      <c r="G3" s="576">
        <v>0</v>
      </c>
      <c r="H3" s="577">
        <f t="shared" ref="H3:H7" si="1">F3-G3</f>
        <v>0</v>
      </c>
      <c r="K3" s="740" t="str">
        <f>'Notes - ROU Assets &amp; Amort.'!K3</f>
        <v>Password for protected sheet: BOE2025</v>
      </c>
      <c r="L3" s="452"/>
      <c r="M3" s="452"/>
      <c r="N3" s="452"/>
      <c r="O3" s="452"/>
    </row>
    <row r="4" spans="1:15" x14ac:dyDescent="0.2">
      <c r="A4" s="130" t="s">
        <v>772</v>
      </c>
      <c r="B4" s="583">
        <v>0</v>
      </c>
      <c r="C4" s="583">
        <v>0</v>
      </c>
      <c r="D4" s="583">
        <v>0</v>
      </c>
      <c r="E4" s="583">
        <v>0</v>
      </c>
      <c r="F4" s="566">
        <f t="shared" si="0"/>
        <v>0</v>
      </c>
      <c r="G4" s="583">
        <v>0</v>
      </c>
      <c r="H4" s="584">
        <f t="shared" si="1"/>
        <v>0</v>
      </c>
      <c r="K4" s="793" t="s">
        <v>632</v>
      </c>
      <c r="L4" s="793"/>
      <c r="M4" s="793"/>
      <c r="N4" s="793"/>
      <c r="O4" s="452"/>
    </row>
    <row r="5" spans="1:15" x14ac:dyDescent="0.2">
      <c r="A5" s="130" t="s">
        <v>131</v>
      </c>
      <c r="B5" s="583">
        <v>0</v>
      </c>
      <c r="C5" s="583">
        <v>0</v>
      </c>
      <c r="D5" s="583">
        <v>0</v>
      </c>
      <c r="E5" s="583">
        <v>0</v>
      </c>
      <c r="F5" s="566">
        <f t="shared" si="0"/>
        <v>0</v>
      </c>
      <c r="G5" s="583">
        <v>0</v>
      </c>
      <c r="H5" s="584">
        <f t="shared" si="1"/>
        <v>0</v>
      </c>
      <c r="K5" s="793"/>
      <c r="L5" s="793"/>
      <c r="M5" s="793"/>
      <c r="N5" s="793"/>
      <c r="O5" s="452"/>
    </row>
    <row r="6" spans="1:15" ht="18" x14ac:dyDescent="0.25">
      <c r="A6" s="130" t="s">
        <v>387</v>
      </c>
      <c r="B6" s="583">
        <v>0</v>
      </c>
      <c r="C6" s="583">
        <v>0</v>
      </c>
      <c r="D6" s="583">
        <v>0</v>
      </c>
      <c r="E6" s="583">
        <v>0</v>
      </c>
      <c r="F6" s="566">
        <f t="shared" si="0"/>
        <v>0</v>
      </c>
      <c r="G6" s="583">
        <v>0</v>
      </c>
      <c r="H6" s="584">
        <f t="shared" si="1"/>
        <v>0</v>
      </c>
      <c r="J6" s="381"/>
      <c r="K6" s="793"/>
      <c r="L6" s="793"/>
      <c r="M6" s="793"/>
      <c r="N6" s="793"/>
    </row>
    <row r="7" spans="1:15" ht="18" x14ac:dyDescent="0.25">
      <c r="A7" s="130" t="s">
        <v>789</v>
      </c>
      <c r="B7" s="583">
        <v>0</v>
      </c>
      <c r="C7" s="583">
        <v>0</v>
      </c>
      <c r="D7" s="583">
        <v>0</v>
      </c>
      <c r="E7" s="583">
        <v>0</v>
      </c>
      <c r="F7" s="566">
        <f t="shared" si="0"/>
        <v>0</v>
      </c>
      <c r="G7" s="583">
        <v>0</v>
      </c>
      <c r="H7" s="584">
        <f t="shared" si="1"/>
        <v>0</v>
      </c>
      <c r="J7" s="381"/>
      <c r="K7" s="793"/>
      <c r="L7" s="793"/>
      <c r="M7" s="793"/>
      <c r="N7" s="793"/>
    </row>
    <row r="8" spans="1:15" ht="18" x14ac:dyDescent="0.25">
      <c r="A8" s="130" t="s">
        <v>983</v>
      </c>
      <c r="B8" s="583">
        <v>0</v>
      </c>
      <c r="C8" s="583">
        <v>0</v>
      </c>
      <c r="D8" s="583">
        <v>0</v>
      </c>
      <c r="E8" s="583">
        <v>0</v>
      </c>
      <c r="F8" s="566">
        <f t="shared" ref="F8" si="2">+B8+D8-E8+C8</f>
        <v>0</v>
      </c>
      <c r="G8" s="583">
        <v>0</v>
      </c>
      <c r="H8" s="584">
        <f t="shared" ref="H8:H9" si="3">F8-G8</f>
        <v>0</v>
      </c>
      <c r="J8" s="381"/>
      <c r="K8" s="793"/>
      <c r="L8" s="793"/>
      <c r="M8" s="793"/>
      <c r="N8" s="793"/>
    </row>
    <row r="9" spans="1:15" ht="18" x14ac:dyDescent="0.25">
      <c r="A9" s="130" t="s">
        <v>982</v>
      </c>
      <c r="B9" s="583">
        <v>0</v>
      </c>
      <c r="C9" s="583">
        <v>0</v>
      </c>
      <c r="D9" s="583">
        <v>0</v>
      </c>
      <c r="E9" s="583">
        <v>0</v>
      </c>
      <c r="F9" s="566">
        <f>+B9+D9-E9+C9</f>
        <v>0</v>
      </c>
      <c r="G9" s="583">
        <v>0</v>
      </c>
      <c r="H9" s="584">
        <f t="shared" si="3"/>
        <v>0</v>
      </c>
      <c r="J9" s="381"/>
    </row>
    <row r="10" spans="1:15" x14ac:dyDescent="0.2">
      <c r="A10" s="130"/>
      <c r="B10" s="130"/>
      <c r="C10" s="130"/>
      <c r="D10" s="130"/>
      <c r="E10" s="130"/>
      <c r="F10" s="130"/>
      <c r="G10" s="130"/>
      <c r="H10" s="130"/>
      <c r="M10" s="25"/>
    </row>
    <row r="11" spans="1:15" ht="15.75" thickBot="1" x14ac:dyDescent="0.25">
      <c r="A11" s="130" t="s">
        <v>172</v>
      </c>
      <c r="B11" s="578">
        <f>SUM(B3:B9)</f>
        <v>0</v>
      </c>
      <c r="C11" s="578">
        <f t="shared" ref="C11:H11" si="4">SUM(C3:C9)</f>
        <v>0</v>
      </c>
      <c r="D11" s="578">
        <f t="shared" si="4"/>
        <v>0</v>
      </c>
      <c r="E11" s="578">
        <f t="shared" si="4"/>
        <v>0</v>
      </c>
      <c r="F11" s="578">
        <f t="shared" si="4"/>
        <v>0</v>
      </c>
      <c r="G11" s="578">
        <f t="shared" si="4"/>
        <v>0</v>
      </c>
      <c r="H11" s="578">
        <f t="shared" si="4"/>
        <v>0</v>
      </c>
      <c r="M11" s="25"/>
    </row>
    <row r="12" spans="1:15" ht="15.75" thickTop="1" x14ac:dyDescent="0.2">
      <c r="A12" s="122"/>
      <c r="B12" s="122"/>
      <c r="C12" s="122"/>
      <c r="D12" s="122"/>
      <c r="E12" s="122"/>
      <c r="F12" s="122"/>
      <c r="G12" s="122"/>
      <c r="H12" s="122"/>
      <c r="M12" s="25"/>
    </row>
    <row r="13" spans="1:15" x14ac:dyDescent="0.2">
      <c r="A13" s="25"/>
      <c r="B13" s="25"/>
      <c r="C13" s="25"/>
      <c r="D13" s="25"/>
      <c r="E13" s="25"/>
      <c r="F13" s="25"/>
      <c r="G13" s="25"/>
      <c r="H13" s="25"/>
      <c r="M13" s="25"/>
    </row>
    <row r="14" spans="1:15" x14ac:dyDescent="0.2">
      <c r="A14" s="25"/>
      <c r="B14" s="25"/>
      <c r="C14" s="25"/>
      <c r="D14" s="25"/>
      <c r="E14" s="25"/>
      <c r="F14" s="25"/>
      <c r="G14" s="25"/>
      <c r="H14" s="25"/>
      <c r="M14" s="68"/>
    </row>
    <row r="15" spans="1:15" x14ac:dyDescent="0.2">
      <c r="A15" s="25" t="s">
        <v>1</v>
      </c>
      <c r="B15" s="25"/>
      <c r="C15" s="25"/>
      <c r="D15" s="25"/>
      <c r="E15" s="25"/>
      <c r="F15" s="25"/>
      <c r="G15" s="25"/>
      <c r="H15" s="25"/>
      <c r="M15" s="68"/>
    </row>
    <row r="16" spans="1:15" x14ac:dyDescent="0.2">
      <c r="A16" s="25"/>
      <c r="B16" s="25"/>
      <c r="C16" s="25"/>
      <c r="D16" s="25"/>
      <c r="E16" s="25"/>
      <c r="F16" s="25"/>
      <c r="G16" s="25"/>
      <c r="H16" s="25"/>
      <c r="M16" s="68"/>
    </row>
    <row r="17" spans="1:16" x14ac:dyDescent="0.2">
      <c r="A17" s="25" t="s">
        <v>2</v>
      </c>
      <c r="B17" s="25" t="s">
        <v>3</v>
      </c>
      <c r="C17" s="25"/>
      <c r="D17" s="25" t="s">
        <v>4</v>
      </c>
      <c r="E17" s="25" t="s">
        <v>190</v>
      </c>
      <c r="F17" s="25" t="s">
        <v>80</v>
      </c>
      <c r="G17" s="25"/>
      <c r="H17" s="25"/>
      <c r="J17" s="810" t="s">
        <v>670</v>
      </c>
      <c r="K17" s="810"/>
      <c r="L17" s="810"/>
    </row>
    <row r="18" spans="1:16" s="345" customFormat="1" ht="17.25" x14ac:dyDescent="0.35">
      <c r="A18" s="340">
        <v>2026</v>
      </c>
      <c r="B18" s="341">
        <v>0</v>
      </c>
      <c r="C18" s="342"/>
      <c r="D18" s="579">
        <v>0</v>
      </c>
      <c r="E18" s="580">
        <v>0</v>
      </c>
      <c r="F18" s="581">
        <f>E18+D18</f>
        <v>0</v>
      </c>
      <c r="G18" s="343"/>
      <c r="H18" s="344"/>
      <c r="I18" s="340"/>
      <c r="J18" s="810"/>
      <c r="K18" s="810"/>
      <c r="L18" s="810"/>
    </row>
    <row r="19" spans="1:16" s="345" customFormat="1" ht="17.25" x14ac:dyDescent="0.35">
      <c r="A19" s="340">
        <f>A18+1</f>
        <v>2027</v>
      </c>
      <c r="B19" s="341">
        <v>0</v>
      </c>
      <c r="C19" s="342"/>
      <c r="D19" s="585">
        <v>0</v>
      </c>
      <c r="E19" s="586">
        <v>0</v>
      </c>
      <c r="F19" s="587">
        <f t="shared" ref="F19:F36" si="5">E19+D19</f>
        <v>0</v>
      </c>
      <c r="G19" s="343"/>
      <c r="H19" s="344"/>
      <c r="I19" s="340"/>
      <c r="J19" s="810"/>
      <c r="K19" s="810"/>
      <c r="L19" s="810"/>
    </row>
    <row r="20" spans="1:16" s="345" customFormat="1" ht="17.25" x14ac:dyDescent="0.35">
      <c r="A20" s="340">
        <f>A19+1</f>
        <v>2028</v>
      </c>
      <c r="B20" s="341">
        <v>0</v>
      </c>
      <c r="C20" s="342"/>
      <c r="D20" s="585">
        <v>0</v>
      </c>
      <c r="E20" s="586">
        <v>0</v>
      </c>
      <c r="F20" s="587">
        <f t="shared" si="5"/>
        <v>0</v>
      </c>
      <c r="G20" s="343"/>
      <c r="H20" s="344"/>
      <c r="I20" s="340"/>
      <c r="J20" s="810"/>
      <c r="K20" s="810"/>
      <c r="L20" s="810"/>
    </row>
    <row r="21" spans="1:16" s="345" customFormat="1" ht="17.25" x14ac:dyDescent="0.35">
      <c r="A21" s="340">
        <f>A20+1</f>
        <v>2029</v>
      </c>
      <c r="B21" s="341">
        <v>0</v>
      </c>
      <c r="C21" s="342"/>
      <c r="D21" s="585">
        <v>0</v>
      </c>
      <c r="E21" s="586">
        <v>0</v>
      </c>
      <c r="F21" s="587">
        <f t="shared" si="5"/>
        <v>0</v>
      </c>
      <c r="G21" s="343"/>
      <c r="H21" s="344"/>
      <c r="I21" s="340"/>
      <c r="J21" s="810"/>
      <c r="K21" s="810"/>
      <c r="L21" s="810"/>
    </row>
    <row r="22" spans="1:16" s="345" customFormat="1" ht="17.25" x14ac:dyDescent="0.35">
      <c r="A22" s="346">
        <f>A21+1</f>
        <v>2030</v>
      </c>
      <c r="B22" s="341">
        <v>0</v>
      </c>
      <c r="C22" s="342"/>
      <c r="D22" s="585">
        <v>0</v>
      </c>
      <c r="E22" s="586">
        <v>0</v>
      </c>
      <c r="F22" s="587">
        <f t="shared" si="5"/>
        <v>0</v>
      </c>
      <c r="G22" s="343"/>
      <c r="H22" s="344"/>
      <c r="I22" s="340"/>
      <c r="J22" s="810"/>
      <c r="K22" s="810"/>
      <c r="L22" s="810"/>
    </row>
    <row r="23" spans="1:16" s="345" customFormat="1" ht="17.25" x14ac:dyDescent="0.35">
      <c r="A23" s="372" t="str">
        <f>CONCATENATE(N23,O23,P23)</f>
        <v>2031-2035</v>
      </c>
      <c r="B23" s="341">
        <v>0</v>
      </c>
      <c r="C23" s="342"/>
      <c r="D23" s="585">
        <v>0</v>
      </c>
      <c r="E23" s="586">
        <v>0</v>
      </c>
      <c r="F23" s="587">
        <f t="shared" si="5"/>
        <v>0</v>
      </c>
      <c r="G23" s="343"/>
      <c r="H23" s="344"/>
      <c r="I23" s="340"/>
      <c r="J23" s="810"/>
      <c r="K23" s="810"/>
      <c r="L23" s="810"/>
      <c r="N23" s="690">
        <f>A22+1</f>
        <v>2031</v>
      </c>
      <c r="O23" s="690" t="s">
        <v>853</v>
      </c>
      <c r="P23" s="690">
        <f>A22+5</f>
        <v>2035</v>
      </c>
    </row>
    <row r="24" spans="1:16" s="345" customFormat="1" ht="17.25" x14ac:dyDescent="0.35">
      <c r="A24" s="372" t="str">
        <f t="shared" ref="A24:A34" si="6">CONCATENATE(N24,O24,P24)</f>
        <v>2036-2040</v>
      </c>
      <c r="B24" s="341">
        <v>0</v>
      </c>
      <c r="C24" s="342"/>
      <c r="D24" s="585">
        <v>0</v>
      </c>
      <c r="E24" s="586">
        <v>0</v>
      </c>
      <c r="F24" s="587">
        <f t="shared" si="5"/>
        <v>0</v>
      </c>
      <c r="G24" s="343"/>
      <c r="H24" s="344"/>
      <c r="I24" s="340"/>
      <c r="J24" s="811" t="s">
        <v>671</v>
      </c>
      <c r="K24" s="811"/>
      <c r="L24" s="811"/>
      <c r="N24" s="690">
        <f>P23+1</f>
        <v>2036</v>
      </c>
      <c r="O24" s="690" t="s">
        <v>853</v>
      </c>
      <c r="P24" s="690">
        <f>N24+4</f>
        <v>2040</v>
      </c>
    </row>
    <row r="25" spans="1:16" s="345" customFormat="1" ht="17.25" x14ac:dyDescent="0.35">
      <c r="A25" s="372" t="str">
        <f t="shared" si="6"/>
        <v>2041-2045</v>
      </c>
      <c r="B25" s="341">
        <v>0</v>
      </c>
      <c r="C25" s="342"/>
      <c r="D25" s="585">
        <v>0</v>
      </c>
      <c r="E25" s="586">
        <v>0</v>
      </c>
      <c r="F25" s="587">
        <f t="shared" si="5"/>
        <v>0</v>
      </c>
      <c r="G25" s="343"/>
      <c r="H25" s="344"/>
      <c r="I25" s="340"/>
      <c r="J25" s="811"/>
      <c r="K25" s="811"/>
      <c r="L25" s="811"/>
      <c r="N25" s="690">
        <f t="shared" ref="N25:N34" si="7">P24+1</f>
        <v>2041</v>
      </c>
      <c r="O25" s="690" t="s">
        <v>853</v>
      </c>
      <c r="P25" s="690">
        <f>P24+5</f>
        <v>2045</v>
      </c>
    </row>
    <row r="26" spans="1:16" s="345" customFormat="1" ht="17.25" x14ac:dyDescent="0.35">
      <c r="A26" s="372" t="str">
        <f t="shared" si="6"/>
        <v>2046-2050</v>
      </c>
      <c r="B26" s="341">
        <v>0</v>
      </c>
      <c r="C26" s="342"/>
      <c r="D26" s="585">
        <v>0</v>
      </c>
      <c r="E26" s="586">
        <v>0</v>
      </c>
      <c r="F26" s="587">
        <f t="shared" si="5"/>
        <v>0</v>
      </c>
      <c r="G26" s="343"/>
      <c r="H26" s="344"/>
      <c r="I26" s="340"/>
      <c r="J26" s="811"/>
      <c r="K26" s="811"/>
      <c r="L26" s="811"/>
      <c r="N26" s="690">
        <f t="shared" si="7"/>
        <v>2046</v>
      </c>
      <c r="O26" s="690" t="s">
        <v>853</v>
      </c>
      <c r="P26" s="690">
        <f>P25+5</f>
        <v>2050</v>
      </c>
    </row>
    <row r="27" spans="1:16" s="345" customFormat="1" ht="17.25" x14ac:dyDescent="0.35">
      <c r="A27" s="372" t="str">
        <f t="shared" si="6"/>
        <v>2051-2055</v>
      </c>
      <c r="B27" s="341">
        <v>0</v>
      </c>
      <c r="C27" s="342"/>
      <c r="D27" s="585">
        <v>0</v>
      </c>
      <c r="E27" s="586">
        <v>0</v>
      </c>
      <c r="F27" s="587">
        <f t="shared" si="5"/>
        <v>0</v>
      </c>
      <c r="G27" s="343"/>
      <c r="H27" s="344"/>
      <c r="I27" s="340"/>
      <c r="J27" s="811"/>
      <c r="K27" s="811"/>
      <c r="L27" s="811"/>
      <c r="N27" s="690">
        <f t="shared" si="7"/>
        <v>2051</v>
      </c>
      <c r="O27" s="690" t="s">
        <v>853</v>
      </c>
      <c r="P27" s="690">
        <f t="shared" ref="P27:P34" si="8">P26+5</f>
        <v>2055</v>
      </c>
    </row>
    <row r="28" spans="1:16" s="345" customFormat="1" ht="17.25" x14ac:dyDescent="0.35">
      <c r="A28" s="372" t="str">
        <f t="shared" si="6"/>
        <v>2056-2060</v>
      </c>
      <c r="B28" s="341">
        <v>0</v>
      </c>
      <c r="C28" s="342"/>
      <c r="D28" s="585">
        <v>0</v>
      </c>
      <c r="E28" s="586">
        <v>0</v>
      </c>
      <c r="F28" s="587">
        <f t="shared" si="5"/>
        <v>0</v>
      </c>
      <c r="G28" s="343"/>
      <c r="H28" s="344"/>
      <c r="I28" s="340"/>
      <c r="J28" s="811"/>
      <c r="K28" s="811"/>
      <c r="L28" s="811"/>
      <c r="N28" s="690">
        <f t="shared" si="7"/>
        <v>2056</v>
      </c>
      <c r="O28" s="690" t="s">
        <v>853</v>
      </c>
      <c r="P28" s="690">
        <f t="shared" si="8"/>
        <v>2060</v>
      </c>
    </row>
    <row r="29" spans="1:16" s="345" customFormat="1" ht="17.25" x14ac:dyDescent="0.35">
      <c r="A29" s="372" t="str">
        <f t="shared" si="6"/>
        <v>2061-2065</v>
      </c>
      <c r="B29" s="341">
        <v>0</v>
      </c>
      <c r="C29" s="342"/>
      <c r="D29" s="585">
        <v>0</v>
      </c>
      <c r="E29" s="586">
        <v>0</v>
      </c>
      <c r="F29" s="587">
        <f t="shared" si="5"/>
        <v>0</v>
      </c>
      <c r="G29" s="343"/>
      <c r="H29" s="344"/>
      <c r="I29" s="340"/>
      <c r="J29" s="811"/>
      <c r="K29" s="811"/>
      <c r="L29" s="811"/>
      <c r="N29" s="690">
        <f t="shared" si="7"/>
        <v>2061</v>
      </c>
      <c r="O29" s="690" t="s">
        <v>853</v>
      </c>
      <c r="P29" s="690">
        <f t="shared" si="8"/>
        <v>2065</v>
      </c>
    </row>
    <row r="30" spans="1:16" s="345" customFormat="1" ht="17.25" x14ac:dyDescent="0.35">
      <c r="A30" s="372" t="str">
        <f t="shared" si="6"/>
        <v>2066-2070</v>
      </c>
      <c r="B30" s="341">
        <v>0</v>
      </c>
      <c r="C30" s="342"/>
      <c r="D30" s="585">
        <v>0</v>
      </c>
      <c r="E30" s="586">
        <v>0</v>
      </c>
      <c r="F30" s="587">
        <f t="shared" si="5"/>
        <v>0</v>
      </c>
      <c r="G30" s="343"/>
      <c r="H30" s="344"/>
      <c r="I30" s="340"/>
      <c r="J30" s="811"/>
      <c r="K30" s="811"/>
      <c r="L30" s="811"/>
      <c r="N30" s="690">
        <f t="shared" si="7"/>
        <v>2066</v>
      </c>
      <c r="O30" s="690" t="s">
        <v>853</v>
      </c>
      <c r="P30" s="690">
        <f t="shared" si="8"/>
        <v>2070</v>
      </c>
    </row>
    <row r="31" spans="1:16" s="345" customFormat="1" ht="17.25" x14ac:dyDescent="0.35">
      <c r="A31" s="372" t="str">
        <f t="shared" si="6"/>
        <v>2071-2075</v>
      </c>
      <c r="B31" s="341">
        <v>0</v>
      </c>
      <c r="C31" s="342"/>
      <c r="D31" s="585">
        <v>0</v>
      </c>
      <c r="E31" s="586">
        <v>0</v>
      </c>
      <c r="F31" s="587">
        <f t="shared" si="5"/>
        <v>0</v>
      </c>
      <c r="G31" s="343"/>
      <c r="H31" s="344"/>
      <c r="I31" s="340"/>
      <c r="N31" s="690">
        <f t="shared" si="7"/>
        <v>2071</v>
      </c>
      <c r="O31" s="690" t="s">
        <v>853</v>
      </c>
      <c r="P31" s="690">
        <f t="shared" si="8"/>
        <v>2075</v>
      </c>
    </row>
    <row r="32" spans="1:16" s="345" customFormat="1" ht="17.25" x14ac:dyDescent="0.35">
      <c r="A32" s="372" t="str">
        <f t="shared" si="6"/>
        <v>2076-2080</v>
      </c>
      <c r="B32" s="341">
        <v>0</v>
      </c>
      <c r="C32" s="342"/>
      <c r="D32" s="585">
        <v>0</v>
      </c>
      <c r="E32" s="586">
        <v>0</v>
      </c>
      <c r="F32" s="587">
        <f t="shared" si="5"/>
        <v>0</v>
      </c>
      <c r="G32" s="343"/>
      <c r="H32" s="344"/>
      <c r="I32" s="340"/>
      <c r="N32" s="690">
        <f t="shared" si="7"/>
        <v>2076</v>
      </c>
      <c r="O32" s="690" t="s">
        <v>853</v>
      </c>
      <c r="P32" s="690">
        <f t="shared" si="8"/>
        <v>2080</v>
      </c>
    </row>
    <row r="33" spans="1:16" s="345" customFormat="1" ht="17.25" x14ac:dyDescent="0.35">
      <c r="A33" s="372" t="str">
        <f t="shared" si="6"/>
        <v>2081-2085</v>
      </c>
      <c r="B33" s="341">
        <v>0</v>
      </c>
      <c r="C33" s="342"/>
      <c r="D33" s="585">
        <v>0</v>
      </c>
      <c r="E33" s="585">
        <v>0</v>
      </c>
      <c r="F33" s="587">
        <f t="shared" si="5"/>
        <v>0</v>
      </c>
      <c r="G33" s="343"/>
      <c r="H33" s="344"/>
      <c r="I33" s="340"/>
      <c r="N33" s="690">
        <f t="shared" si="7"/>
        <v>2081</v>
      </c>
      <c r="O33" s="690" t="s">
        <v>853</v>
      </c>
      <c r="P33" s="690">
        <f t="shared" si="8"/>
        <v>2085</v>
      </c>
    </row>
    <row r="34" spans="1:16" s="345" customFormat="1" x14ac:dyDescent="0.2">
      <c r="A34" s="372" t="str">
        <f t="shared" si="6"/>
        <v>2086-2090</v>
      </c>
      <c r="B34" s="341">
        <v>0</v>
      </c>
      <c r="C34" s="347"/>
      <c r="D34" s="585">
        <v>0</v>
      </c>
      <c r="E34" s="585">
        <v>0</v>
      </c>
      <c r="F34" s="587">
        <f t="shared" si="5"/>
        <v>0</v>
      </c>
      <c r="G34" s="343"/>
      <c r="H34" s="348"/>
      <c r="I34" s="340"/>
      <c r="N34" s="690">
        <f t="shared" si="7"/>
        <v>2086</v>
      </c>
      <c r="O34" s="690" t="s">
        <v>853</v>
      </c>
      <c r="P34" s="690">
        <f t="shared" si="8"/>
        <v>2090</v>
      </c>
    </row>
    <row r="35" spans="1:16" s="345" customFormat="1" ht="3.75" customHeight="1" x14ac:dyDescent="0.35">
      <c r="A35" s="340"/>
      <c r="B35" s="342"/>
      <c r="C35" s="342"/>
      <c r="D35" s="588"/>
      <c r="E35" s="588"/>
      <c r="F35" s="587">
        <f t="shared" si="5"/>
        <v>0</v>
      </c>
      <c r="G35" s="343"/>
      <c r="H35" s="340"/>
      <c r="I35" s="340"/>
      <c r="N35" s="690"/>
      <c r="O35" s="690"/>
      <c r="P35" s="690"/>
    </row>
    <row r="36" spans="1:16" s="345" customFormat="1" x14ac:dyDescent="0.2">
      <c r="A36" s="349" t="s">
        <v>80</v>
      </c>
      <c r="B36" s="340"/>
      <c r="C36" s="340"/>
      <c r="D36" s="582">
        <f>SUM(D18:D35)</f>
        <v>0</v>
      </c>
      <c r="E36" s="582">
        <f>SUM(E18:E35)</f>
        <v>0</v>
      </c>
      <c r="F36" s="581">
        <f t="shared" si="5"/>
        <v>0</v>
      </c>
      <c r="G36" s="343"/>
      <c r="H36" s="350"/>
      <c r="I36" s="340"/>
    </row>
    <row r="37" spans="1:16" s="345" customFormat="1" ht="17.25" x14ac:dyDescent="0.35">
      <c r="H37" s="344"/>
      <c r="I37" s="340"/>
    </row>
    <row r="38" spans="1:16" s="345" customFormat="1" x14ac:dyDescent="0.2">
      <c r="H38" s="348"/>
      <c r="I38" s="340"/>
    </row>
  </sheetData>
  <mergeCells count="3">
    <mergeCell ref="J17:L23"/>
    <mergeCell ref="J24:L30"/>
    <mergeCell ref="K4:N8"/>
  </mergeCells>
  <phoneticPr fontId="0" type="noConversion"/>
  <pageMargins left="0.75" right="0.75" top="1" bottom="1" header="0.5" footer="0.5"/>
  <pageSetup scale="7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0D0C-DD73-445C-ADC8-1CBC3B48DF29}">
  <sheetPr>
    <tabColor theme="5" tint="0.39997558519241921"/>
  </sheetPr>
  <dimension ref="A1:F23"/>
  <sheetViews>
    <sheetView view="pageBreakPreview" topLeftCell="A9" zoomScale="115" zoomScaleNormal="100" zoomScaleSheetLayoutView="115" workbookViewId="0">
      <selection activeCell="C20" sqref="C20"/>
    </sheetView>
  </sheetViews>
  <sheetFormatPr defaultRowHeight="15" x14ac:dyDescent="0.2"/>
  <cols>
    <col min="2" max="2" width="32.44140625" customWidth="1"/>
    <col min="3" max="3" width="19" customWidth="1"/>
  </cols>
  <sheetData>
    <row r="1" spans="1:6" ht="15.75" x14ac:dyDescent="0.25">
      <c r="A1" s="22" t="s">
        <v>822</v>
      </c>
    </row>
    <row r="2" spans="1:6" x14ac:dyDescent="0.2">
      <c r="A2" s="23" t="s">
        <v>145</v>
      </c>
    </row>
    <row r="3" spans="1:6" x14ac:dyDescent="0.2">
      <c r="A3" s="23"/>
    </row>
    <row r="4" spans="1:6" x14ac:dyDescent="0.2">
      <c r="A4" s="23"/>
      <c r="C4" s="385" t="s">
        <v>89</v>
      </c>
    </row>
    <row r="5" spans="1:6" ht="15.75" thickBot="1" x14ac:dyDescent="0.25">
      <c r="B5" s="16"/>
      <c r="C5" s="386" t="s">
        <v>91</v>
      </c>
    </row>
    <row r="6" spans="1:6" ht="18" x14ac:dyDescent="0.25">
      <c r="B6" s="16"/>
      <c r="C6" s="385"/>
      <c r="F6" s="381" t="s">
        <v>707</v>
      </c>
    </row>
    <row r="7" spans="1:6" ht="18" x14ac:dyDescent="0.25">
      <c r="A7" s="136" t="s">
        <v>1061</v>
      </c>
      <c r="B7" s="136"/>
      <c r="C7" s="762">
        <f>'Gov Funds - Rev-Exp'!J66</f>
        <v>0</v>
      </c>
      <c r="D7" s="125"/>
      <c r="F7" s="381" t="str">
        <f>'long term debt'!K3</f>
        <v>Password for protected sheet: BOE2025</v>
      </c>
    </row>
    <row r="8" spans="1:6" x14ac:dyDescent="0.2">
      <c r="A8" s="130"/>
      <c r="B8" s="27"/>
      <c r="C8" s="27"/>
      <c r="D8" s="125"/>
    </row>
    <row r="9" spans="1:6" x14ac:dyDescent="0.2">
      <c r="A9" s="444" t="s">
        <v>1045</v>
      </c>
      <c r="B9" s="763"/>
      <c r="C9" s="650">
        <v>0</v>
      </c>
      <c r="D9" s="125"/>
    </row>
    <row r="10" spans="1:6" x14ac:dyDescent="0.2">
      <c r="A10" s="136"/>
      <c r="B10" s="137"/>
      <c r="C10" s="130"/>
      <c r="D10" s="130"/>
    </row>
    <row r="11" spans="1:6" ht="15.75" thickBot="1" x14ac:dyDescent="0.25">
      <c r="A11" s="136" t="s">
        <v>1062</v>
      </c>
      <c r="B11" s="136"/>
      <c r="C11" s="764">
        <f>C7+C9</f>
        <v>0</v>
      </c>
      <c r="D11" s="130"/>
    </row>
    <row r="12" spans="1:6" ht="15.75" thickTop="1" x14ac:dyDescent="0.2"/>
    <row r="15" spans="1:6" x14ac:dyDescent="0.2">
      <c r="A15" s="23"/>
      <c r="C15" s="385" t="s">
        <v>905</v>
      </c>
    </row>
    <row r="16" spans="1:6" ht="15.75" thickBot="1" x14ac:dyDescent="0.25">
      <c r="B16" s="16"/>
      <c r="C16" s="386" t="s">
        <v>906</v>
      </c>
    </row>
    <row r="17" spans="1:3" x14ac:dyDescent="0.2">
      <c r="B17" s="16"/>
      <c r="C17" s="385"/>
    </row>
    <row r="18" spans="1:3" x14ac:dyDescent="0.2">
      <c r="A18" s="136" t="str">
        <f>A7</f>
        <v>Beginning net position as previously reported at June 30, 2024</v>
      </c>
      <c r="B18" s="136"/>
      <c r="C18" s="762">
        <f>'DW St of Activities'!G39</f>
        <v>0</v>
      </c>
    </row>
    <row r="19" spans="1:3" x14ac:dyDescent="0.2">
      <c r="A19" s="130"/>
      <c r="B19" s="27"/>
      <c r="C19" s="27"/>
    </row>
    <row r="20" spans="1:3" x14ac:dyDescent="0.2">
      <c r="A20" s="784" t="s">
        <v>1067</v>
      </c>
      <c r="B20" s="785"/>
      <c r="C20" s="786">
        <f>'long term debt'!C5</f>
        <v>0</v>
      </c>
    </row>
    <row r="21" spans="1:3" x14ac:dyDescent="0.2">
      <c r="A21" s="136"/>
      <c r="B21" s="137"/>
      <c r="C21" s="130"/>
    </row>
    <row r="22" spans="1:3" ht="15.75" thickBot="1" x14ac:dyDescent="0.25">
      <c r="A22" s="136" t="str">
        <f>A11</f>
        <v>Net position as restated, July 1, 2024</v>
      </c>
      <c r="B22" s="136"/>
      <c r="C22" s="764">
        <f>C18+C20</f>
        <v>0</v>
      </c>
    </row>
    <row r="23" spans="1:3" ht="15.75" thickTop="1" x14ac:dyDescent="0.2"/>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499984740745262"/>
  </sheetPr>
  <dimension ref="B17:G18"/>
  <sheetViews>
    <sheetView view="pageBreakPreview" zoomScale="60" zoomScaleNormal="100" workbookViewId="0">
      <selection activeCell="K41" sqref="K41"/>
    </sheetView>
  </sheetViews>
  <sheetFormatPr defaultRowHeight="15" x14ac:dyDescent="0.2"/>
  <sheetData>
    <row r="17" spans="2:7" x14ac:dyDescent="0.2">
      <c r="B17" s="787" t="s">
        <v>575</v>
      </c>
      <c r="C17" s="787"/>
      <c r="D17" s="787"/>
      <c r="E17" s="787"/>
      <c r="F17" s="787"/>
      <c r="G17" s="787"/>
    </row>
    <row r="18" spans="2:7" x14ac:dyDescent="0.2">
      <c r="B18" s="787"/>
      <c r="C18" s="787"/>
      <c r="D18" s="787"/>
      <c r="E18" s="787"/>
      <c r="F18" s="787"/>
      <c r="G18" s="787"/>
    </row>
  </sheetData>
  <mergeCells count="1">
    <mergeCell ref="B17:G1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499984740745262"/>
  </sheetPr>
  <dimension ref="A1:M75"/>
  <sheetViews>
    <sheetView view="pageBreakPreview" topLeftCell="A54" zoomScaleNormal="75" zoomScaleSheetLayoutView="100" workbookViewId="0">
      <selection activeCell="F59" sqref="F59"/>
    </sheetView>
  </sheetViews>
  <sheetFormatPr defaultColWidth="9.77734375" defaultRowHeight="12.75" x14ac:dyDescent="0.2"/>
  <cols>
    <col min="1" max="1" width="38" style="2" customWidth="1"/>
    <col min="2" max="7" width="10.77734375" style="2" customWidth="1"/>
    <col min="8" max="16384" width="9.77734375" style="2"/>
  </cols>
  <sheetData>
    <row r="1" spans="1:13" x14ac:dyDescent="0.2">
      <c r="A1" s="70" t="str">
        <f>'DW Net Position'!A1</f>
        <v>SAMPLE COUNTY, WEST VIRGINIA, BOARD OF EDUCATION</v>
      </c>
      <c r="B1" s="3"/>
      <c r="C1" s="3"/>
      <c r="D1" s="4"/>
      <c r="E1" s="4"/>
      <c r="F1" s="4"/>
      <c r="G1" s="4"/>
    </row>
    <row r="2" spans="1:13" ht="18" x14ac:dyDescent="0.25">
      <c r="A2" s="70" t="s">
        <v>646</v>
      </c>
      <c r="B2" s="3"/>
      <c r="C2" s="3"/>
      <c r="D2" s="4"/>
      <c r="E2" s="4"/>
      <c r="F2" s="4"/>
      <c r="G2" s="4"/>
      <c r="H2" s="381"/>
      <c r="I2" s="757" t="str">
        <f>'Restatement of Beg Net Position'!F6</f>
        <v>WARNING: Sheet is protected to prevent unintentional override of formulas.</v>
      </c>
    </row>
    <row r="3" spans="1:13" ht="18" x14ac:dyDescent="0.25">
      <c r="A3" s="70"/>
      <c r="B3" s="3"/>
      <c r="C3" s="3"/>
      <c r="D3" s="4"/>
      <c r="E3" s="4"/>
      <c r="F3" s="4"/>
      <c r="G3" s="4"/>
      <c r="H3" s="381"/>
      <c r="I3" s="757" t="str">
        <f>'Restatement of Beg Net Position'!F7</f>
        <v>Password for protected sheet: BOE2025</v>
      </c>
    </row>
    <row r="4" spans="1:13" x14ac:dyDescent="0.2">
      <c r="A4" s="100" t="s">
        <v>627</v>
      </c>
      <c r="B4" s="3"/>
      <c r="C4" s="3"/>
      <c r="D4" s="4"/>
      <c r="E4" s="4"/>
      <c r="F4" s="4"/>
      <c r="G4" s="4"/>
    </row>
    <row r="5" spans="1:13" x14ac:dyDescent="0.2">
      <c r="A5" s="103" t="s">
        <v>340</v>
      </c>
      <c r="B5" s="3"/>
      <c r="C5" s="3"/>
      <c r="D5" s="4"/>
      <c r="E5" s="4"/>
      <c r="F5" s="4"/>
      <c r="G5" s="4"/>
    </row>
    <row r="6" spans="1:13" x14ac:dyDescent="0.2">
      <c r="A6" s="103" t="str">
        <f>'DW Net Position'!A4</f>
        <v>FYE JUNE 30, 2025</v>
      </c>
      <c r="B6" s="3"/>
      <c r="C6" s="3"/>
      <c r="D6" s="4"/>
      <c r="E6" s="4"/>
      <c r="F6" s="4"/>
      <c r="G6" s="4"/>
    </row>
    <row r="7" spans="1:13" ht="30" customHeight="1" x14ac:dyDescent="0.2">
      <c r="A7" s="1"/>
      <c r="B7" s="3"/>
      <c r="C7" s="3"/>
      <c r="D7" s="4"/>
      <c r="E7" s="4"/>
      <c r="F7" s="4"/>
    </row>
    <row r="8" spans="1:13" ht="14.25" customHeight="1" x14ac:dyDescent="0.2">
      <c r="A8" s="1"/>
      <c r="B8" s="3"/>
      <c r="C8" s="3"/>
      <c r="D8" s="18" t="s">
        <v>102</v>
      </c>
      <c r="E8" s="18" t="s">
        <v>580</v>
      </c>
      <c r="F8" s="18" t="s">
        <v>102</v>
      </c>
      <c r="G8" s="18"/>
    </row>
    <row r="9" spans="1:13" ht="14.25" customHeight="1" x14ac:dyDescent="0.2">
      <c r="A9" s="1"/>
      <c r="B9" s="17" t="s">
        <v>103</v>
      </c>
      <c r="C9" s="3"/>
      <c r="D9" s="294" t="s">
        <v>578</v>
      </c>
      <c r="E9" s="294" t="s">
        <v>581</v>
      </c>
      <c r="F9" s="294" t="s">
        <v>582</v>
      </c>
      <c r="G9" s="18"/>
    </row>
    <row r="10" spans="1:13" ht="15.95" customHeight="1" x14ac:dyDescent="0.2">
      <c r="A10" s="17"/>
      <c r="B10" s="98" t="s">
        <v>583</v>
      </c>
      <c r="C10" s="98"/>
      <c r="D10" s="294" t="s">
        <v>579</v>
      </c>
      <c r="E10" s="294" t="s">
        <v>582</v>
      </c>
      <c r="F10" s="294" t="s">
        <v>579</v>
      </c>
      <c r="G10" s="18" t="s">
        <v>112</v>
      </c>
    </row>
    <row r="11" spans="1:13" ht="15.95" customHeight="1" thickBot="1" x14ac:dyDescent="0.25">
      <c r="A11" s="99"/>
      <c r="B11" s="21" t="s">
        <v>109</v>
      </c>
      <c r="C11" s="21" t="s">
        <v>104</v>
      </c>
      <c r="D11" s="21" t="s">
        <v>110</v>
      </c>
      <c r="E11" s="21" t="s">
        <v>579</v>
      </c>
      <c r="F11" s="21" t="s">
        <v>110</v>
      </c>
      <c r="G11" s="21" t="s">
        <v>111</v>
      </c>
      <c r="I11" s="793" t="s">
        <v>632</v>
      </c>
      <c r="J11" s="793"/>
      <c r="K11" s="793"/>
      <c r="L11" s="793"/>
      <c r="M11" s="793"/>
    </row>
    <row r="12" spans="1:13" x14ac:dyDescent="0.2">
      <c r="A12" s="70" t="s">
        <v>133</v>
      </c>
      <c r="B12" s="19"/>
      <c r="C12" s="19"/>
      <c r="D12" s="19"/>
      <c r="E12" s="19"/>
      <c r="F12" s="19"/>
      <c r="G12" s="19"/>
      <c r="I12" s="793"/>
      <c r="J12" s="793"/>
      <c r="K12" s="793"/>
      <c r="L12" s="793"/>
      <c r="M12" s="793"/>
    </row>
    <row r="13" spans="1:13" ht="6" customHeight="1" x14ac:dyDescent="0.2">
      <c r="A13" s="19"/>
      <c r="B13" s="19"/>
      <c r="C13" s="19"/>
      <c r="D13" s="19"/>
      <c r="E13" s="19"/>
      <c r="F13" s="19"/>
      <c r="G13" s="19"/>
      <c r="I13" s="793"/>
      <c r="J13" s="793"/>
      <c r="K13" s="793"/>
      <c r="L13" s="793"/>
      <c r="M13" s="793"/>
    </row>
    <row r="14" spans="1:13" x14ac:dyDescent="0.2">
      <c r="A14" s="71" t="s">
        <v>162</v>
      </c>
      <c r="B14" s="334">
        <v>0</v>
      </c>
      <c r="C14" s="334">
        <v>0</v>
      </c>
      <c r="D14" s="589">
        <f>'Gov Funds - Rev-Exp'!B13</f>
        <v>0</v>
      </c>
      <c r="E14" s="334">
        <v>0</v>
      </c>
      <c r="F14" s="589">
        <f>D14+E14</f>
        <v>0</v>
      </c>
      <c r="G14" s="590">
        <f t="shared" ref="G14:G19" si="0">F14-C14</f>
        <v>0</v>
      </c>
      <c r="I14" s="793"/>
      <c r="J14" s="793"/>
      <c r="K14" s="793"/>
      <c r="L14" s="793"/>
      <c r="M14" s="793"/>
    </row>
    <row r="15" spans="1:13" ht="14.25" customHeight="1" x14ac:dyDescent="0.2">
      <c r="A15" s="71" t="s">
        <v>297</v>
      </c>
      <c r="B15" s="593">
        <v>0</v>
      </c>
      <c r="C15" s="593">
        <v>0</v>
      </c>
      <c r="D15" s="594">
        <f>'Gov Funds - Rev-Exp'!B14</f>
        <v>0</v>
      </c>
      <c r="E15" s="593">
        <v>0</v>
      </c>
      <c r="F15" s="594">
        <f>D15+E15</f>
        <v>0</v>
      </c>
      <c r="G15" s="561">
        <f t="shared" si="0"/>
        <v>0</v>
      </c>
    </row>
    <row r="16" spans="1:13" ht="14.25" customHeight="1" x14ac:dyDescent="0.2">
      <c r="A16" s="71" t="s">
        <v>298</v>
      </c>
      <c r="B16" s="593">
        <v>0</v>
      </c>
      <c r="C16" s="593">
        <v>0</v>
      </c>
      <c r="D16" s="594">
        <f>'Gov Funds - Rev-Exp'!B15</f>
        <v>0</v>
      </c>
      <c r="E16" s="593">
        <v>0</v>
      </c>
      <c r="F16" s="594">
        <f>D16+E16</f>
        <v>0</v>
      </c>
      <c r="G16" s="561">
        <f t="shared" si="0"/>
        <v>0</v>
      </c>
    </row>
    <row r="17" spans="1:10" ht="14.25" customHeight="1" x14ac:dyDescent="0.2">
      <c r="A17" s="71" t="s">
        <v>299</v>
      </c>
      <c r="B17" s="593">
        <v>0</v>
      </c>
      <c r="C17" s="593">
        <v>0</v>
      </c>
      <c r="D17" s="594">
        <f>'Gov Funds - Rev-Exp'!B16</f>
        <v>0</v>
      </c>
      <c r="E17" s="593">
        <v>0</v>
      </c>
      <c r="F17" s="594">
        <f>D17+E17</f>
        <v>0</v>
      </c>
      <c r="G17" s="561">
        <f t="shared" si="0"/>
        <v>0</v>
      </c>
    </row>
    <row r="18" spans="1:10" ht="14.25" customHeight="1" x14ac:dyDescent="0.2">
      <c r="A18" s="71" t="s">
        <v>300</v>
      </c>
      <c r="B18" s="593">
        <v>0</v>
      </c>
      <c r="C18" s="593">
        <v>0</v>
      </c>
      <c r="D18" s="594">
        <f>'Gov Funds - Rev-Exp'!B17</f>
        <v>0</v>
      </c>
      <c r="E18" s="593">
        <v>0</v>
      </c>
      <c r="F18" s="594">
        <f>D18+E18</f>
        <v>0</v>
      </c>
      <c r="G18" s="561">
        <f t="shared" si="0"/>
        <v>0</v>
      </c>
    </row>
    <row r="19" spans="1:10" ht="20.100000000000001" customHeight="1" x14ac:dyDescent="0.2">
      <c r="A19" s="76" t="s">
        <v>301</v>
      </c>
      <c r="B19" s="595">
        <f>SUM(B14:B18)</f>
        <v>0</v>
      </c>
      <c r="C19" s="595">
        <f>SUM(C14:C18)</f>
        <v>0</v>
      </c>
      <c r="D19" s="596">
        <f>SUM(D14:D18)</f>
        <v>0</v>
      </c>
      <c r="E19" s="595">
        <f>SUM(E14:E18)</f>
        <v>0</v>
      </c>
      <c r="F19" s="596">
        <f>SUM(F14:F18)</f>
        <v>0</v>
      </c>
      <c r="G19" s="596">
        <f t="shared" si="0"/>
        <v>0</v>
      </c>
      <c r="J19" s="766"/>
    </row>
    <row r="20" spans="1:10" x14ac:dyDescent="0.2">
      <c r="A20" s="19"/>
      <c r="B20" s="597"/>
      <c r="C20" s="597"/>
      <c r="D20" s="559"/>
      <c r="E20" s="597"/>
      <c r="F20" s="559"/>
      <c r="G20" s="559"/>
    </row>
    <row r="21" spans="1:10" x14ac:dyDescent="0.2">
      <c r="A21" s="70" t="s">
        <v>302</v>
      </c>
      <c r="B21" s="597"/>
      <c r="C21" s="597"/>
      <c r="D21" s="559"/>
      <c r="E21" s="597"/>
      <c r="F21" s="559"/>
      <c r="G21" s="559"/>
    </row>
    <row r="22" spans="1:10" ht="6" customHeight="1" x14ac:dyDescent="0.2">
      <c r="A22" s="70"/>
      <c r="B22" s="597"/>
      <c r="C22" s="597"/>
      <c r="D22" s="559"/>
      <c r="E22" s="597"/>
      <c r="F22" s="559"/>
      <c r="G22" s="559"/>
    </row>
    <row r="23" spans="1:10" x14ac:dyDescent="0.2">
      <c r="A23" s="75" t="s">
        <v>148</v>
      </c>
      <c r="B23" s="593">
        <v>0</v>
      </c>
      <c r="C23" s="593">
        <v>0</v>
      </c>
      <c r="D23" s="598">
        <f>'Gov Funds - Rev-Exp'!B22</f>
        <v>0</v>
      </c>
      <c r="E23" s="593">
        <v>0</v>
      </c>
      <c r="F23" s="598">
        <f>D23+E23</f>
        <v>0</v>
      </c>
      <c r="G23" s="561">
        <f>C23-F23</f>
        <v>0</v>
      </c>
    </row>
    <row r="24" spans="1:10" x14ac:dyDescent="0.2">
      <c r="A24" s="75" t="s">
        <v>303</v>
      </c>
      <c r="B24" s="453"/>
      <c r="C24" s="453"/>
      <c r="D24" s="599"/>
      <c r="E24" s="453"/>
      <c r="F24" s="599"/>
      <c r="G24" s="453"/>
    </row>
    <row r="25" spans="1:10" ht="14.25" customHeight="1" x14ac:dyDescent="0.2">
      <c r="A25" s="71" t="s">
        <v>205</v>
      </c>
      <c r="B25" s="593">
        <v>0</v>
      </c>
      <c r="C25" s="593">
        <v>0</v>
      </c>
      <c r="D25" s="598">
        <f>'Gov Funds - Rev-Exp'!B24</f>
        <v>0</v>
      </c>
      <c r="E25" s="593">
        <v>0</v>
      </c>
      <c r="F25" s="598">
        <f t="shared" ref="F25:F34" si="1">D25+E25</f>
        <v>0</v>
      </c>
      <c r="G25" s="561">
        <f>C25-F25</f>
        <v>0</v>
      </c>
    </row>
    <row r="26" spans="1:10" ht="14.25" customHeight="1" x14ac:dyDescent="0.2">
      <c r="A26" s="71" t="s">
        <v>304</v>
      </c>
      <c r="B26" s="593">
        <v>0</v>
      </c>
      <c r="C26" s="593">
        <v>0</v>
      </c>
      <c r="D26" s="598">
        <f>'Gov Funds - Rev-Exp'!B25</f>
        <v>0</v>
      </c>
      <c r="E26" s="593">
        <v>0</v>
      </c>
      <c r="F26" s="598">
        <f t="shared" si="1"/>
        <v>0</v>
      </c>
      <c r="G26" s="561">
        <f t="shared" ref="G26:G34" si="2">C26-F26</f>
        <v>0</v>
      </c>
    </row>
    <row r="27" spans="1:10" ht="14.25" customHeight="1" x14ac:dyDescent="0.2">
      <c r="A27" s="71" t="s">
        <v>654</v>
      </c>
      <c r="B27" s="593">
        <v>0</v>
      </c>
      <c r="C27" s="593">
        <v>0</v>
      </c>
      <c r="D27" s="598">
        <f>'Gov Funds - Rev-Exp'!B26</f>
        <v>0</v>
      </c>
      <c r="E27" s="593">
        <v>0</v>
      </c>
      <c r="F27" s="598">
        <f t="shared" si="1"/>
        <v>0</v>
      </c>
      <c r="G27" s="561">
        <f t="shared" si="2"/>
        <v>0</v>
      </c>
    </row>
    <row r="28" spans="1:10" ht="14.25" customHeight="1" x14ac:dyDescent="0.2">
      <c r="A28" s="71" t="s">
        <v>306</v>
      </c>
      <c r="B28" s="593">
        <v>0</v>
      </c>
      <c r="C28" s="593">
        <v>0</v>
      </c>
      <c r="D28" s="598">
        <f>'Gov Funds - Rev-Exp'!B27</f>
        <v>0</v>
      </c>
      <c r="E28" s="593">
        <v>0</v>
      </c>
      <c r="F28" s="598">
        <f t="shared" si="1"/>
        <v>0</v>
      </c>
      <c r="G28" s="561">
        <f t="shared" si="2"/>
        <v>0</v>
      </c>
    </row>
    <row r="29" spans="1:10" ht="14.25" customHeight="1" x14ac:dyDescent="0.2">
      <c r="A29" s="71" t="s">
        <v>658</v>
      </c>
      <c r="B29" s="593">
        <v>0</v>
      </c>
      <c r="C29" s="593">
        <v>0</v>
      </c>
      <c r="D29" s="598">
        <f>'Gov Funds - Rev-Exp'!B28</f>
        <v>0</v>
      </c>
      <c r="E29" s="593">
        <v>0</v>
      </c>
      <c r="F29" s="598">
        <f t="shared" si="1"/>
        <v>0</v>
      </c>
      <c r="G29" s="561">
        <f t="shared" si="2"/>
        <v>0</v>
      </c>
    </row>
    <row r="30" spans="1:10" ht="14.25" customHeight="1" x14ac:dyDescent="0.2">
      <c r="A30" s="71" t="s">
        <v>307</v>
      </c>
      <c r="B30" s="593">
        <v>0</v>
      </c>
      <c r="C30" s="593">
        <v>0</v>
      </c>
      <c r="D30" s="598">
        <f>'Gov Funds - Rev-Exp'!B29</f>
        <v>0</v>
      </c>
      <c r="E30" s="593">
        <v>0</v>
      </c>
      <c r="F30" s="598">
        <f t="shared" si="1"/>
        <v>0</v>
      </c>
      <c r="G30" s="561">
        <f t="shared" si="2"/>
        <v>0</v>
      </c>
    </row>
    <row r="31" spans="1:10" ht="14.25" customHeight="1" x14ac:dyDescent="0.2">
      <c r="A31" s="71" t="s">
        <v>308</v>
      </c>
      <c r="B31" s="593">
        <v>0</v>
      </c>
      <c r="C31" s="593">
        <v>0</v>
      </c>
      <c r="D31" s="598">
        <f>'Gov Funds - Rev-Exp'!B30</f>
        <v>0</v>
      </c>
      <c r="E31" s="593">
        <v>0</v>
      </c>
      <c r="F31" s="598">
        <f t="shared" si="1"/>
        <v>0</v>
      </c>
      <c r="G31" s="561">
        <f t="shared" si="2"/>
        <v>0</v>
      </c>
    </row>
    <row r="32" spans="1:10" ht="14.25" customHeight="1" x14ac:dyDescent="0.2">
      <c r="A32" s="71" t="s">
        <v>666</v>
      </c>
      <c r="B32" s="593">
        <v>0</v>
      </c>
      <c r="C32" s="593">
        <v>0</v>
      </c>
      <c r="D32" s="598">
        <f>'Gov Funds - Rev-Exp'!B31</f>
        <v>0</v>
      </c>
      <c r="E32" s="593">
        <v>0</v>
      </c>
      <c r="F32" s="598">
        <f t="shared" si="1"/>
        <v>0</v>
      </c>
      <c r="G32" s="561">
        <f t="shared" si="2"/>
        <v>0</v>
      </c>
    </row>
    <row r="33" spans="1:9" ht="14.25" customHeight="1" x14ac:dyDescent="0.2">
      <c r="A33" s="75" t="s">
        <v>309</v>
      </c>
      <c r="B33" s="600">
        <v>0</v>
      </c>
      <c r="C33" s="600">
        <v>0</v>
      </c>
      <c r="D33" s="598">
        <f>'Gov Funds - Rev-Exp'!B32</f>
        <v>0</v>
      </c>
      <c r="E33" s="600">
        <v>0</v>
      </c>
      <c r="F33" s="598">
        <f t="shared" si="1"/>
        <v>0</v>
      </c>
      <c r="G33" s="561">
        <f t="shared" si="2"/>
        <v>0</v>
      </c>
    </row>
    <row r="34" spans="1:9" ht="14.25" customHeight="1" x14ac:dyDescent="0.2">
      <c r="A34" s="75" t="s">
        <v>310</v>
      </c>
      <c r="B34" s="600">
        <v>0</v>
      </c>
      <c r="C34" s="600">
        <v>0</v>
      </c>
      <c r="D34" s="598">
        <f>'Gov Funds - Rev-Exp'!B33</f>
        <v>0</v>
      </c>
      <c r="E34" s="600">
        <v>0</v>
      </c>
      <c r="F34" s="598">
        <f t="shared" si="1"/>
        <v>0</v>
      </c>
      <c r="G34" s="561">
        <f t="shared" si="2"/>
        <v>0</v>
      </c>
    </row>
    <row r="35" spans="1:9" ht="14.25" customHeight="1" x14ac:dyDescent="0.2">
      <c r="A35" s="75" t="s">
        <v>311</v>
      </c>
      <c r="B35" s="600">
        <v>0</v>
      </c>
      <c r="C35" s="600">
        <v>0</v>
      </c>
      <c r="D35" s="598">
        <f>'Gov Funds - Rev-Exp'!B34</f>
        <v>0</v>
      </c>
      <c r="E35" s="600">
        <v>0</v>
      </c>
      <c r="F35" s="598">
        <f>D35+E35</f>
        <v>0</v>
      </c>
      <c r="G35" s="561">
        <f>C35-F35</f>
        <v>0</v>
      </c>
    </row>
    <row r="36" spans="1:9" ht="14.25" customHeight="1" x14ac:dyDescent="0.2">
      <c r="A36" s="75" t="s">
        <v>312</v>
      </c>
      <c r="B36" s="599"/>
      <c r="C36" s="599"/>
      <c r="D36" s="599"/>
      <c r="E36" s="599"/>
      <c r="F36" s="598"/>
      <c r="G36" s="561"/>
    </row>
    <row r="37" spans="1:9" ht="14.25" customHeight="1" x14ac:dyDescent="0.2">
      <c r="A37" s="75" t="s">
        <v>790</v>
      </c>
      <c r="B37" s="600">
        <v>0</v>
      </c>
      <c r="C37" s="600">
        <v>0</v>
      </c>
      <c r="D37" s="598">
        <f>'Gov Funds - Rev-Exp'!B36</f>
        <v>0</v>
      </c>
      <c r="E37" s="600">
        <v>0</v>
      </c>
      <c r="F37" s="598">
        <f>D37+E37</f>
        <v>0</v>
      </c>
      <c r="G37" s="561">
        <f>C37-F37</f>
        <v>0</v>
      </c>
    </row>
    <row r="38" spans="1:9" ht="14.25" customHeight="1" x14ac:dyDescent="0.2">
      <c r="A38" s="75" t="s">
        <v>791</v>
      </c>
      <c r="B38" s="600">
        <v>0</v>
      </c>
      <c r="C38" s="600">
        <v>0</v>
      </c>
      <c r="D38" s="598">
        <f>'Gov Funds - Rev-Exp'!B37</f>
        <v>0</v>
      </c>
      <c r="E38" s="600">
        <v>0</v>
      </c>
      <c r="F38" s="598">
        <f>D38+E38</f>
        <v>0</v>
      </c>
      <c r="G38" s="561">
        <f>C38-F38</f>
        <v>0</v>
      </c>
    </row>
    <row r="39" spans="1:9" ht="14.25" customHeight="1" x14ac:dyDescent="0.2">
      <c r="A39" s="75" t="s">
        <v>963</v>
      </c>
      <c r="B39" s="599"/>
      <c r="C39" s="599"/>
      <c r="D39" s="599"/>
      <c r="E39" s="599"/>
      <c r="F39" s="599">
        <f t="shared" ref="F39:F44" si="3">D39+E39</f>
        <v>0</v>
      </c>
      <c r="G39" s="453">
        <f t="shared" ref="G39:G44" si="4">C39-F39</f>
        <v>0</v>
      </c>
    </row>
    <row r="40" spans="1:9" ht="14.25" customHeight="1" x14ac:dyDescent="0.2">
      <c r="A40" s="71" t="s">
        <v>964</v>
      </c>
      <c r="B40" s="600">
        <v>0</v>
      </c>
      <c r="C40" s="600">
        <v>0</v>
      </c>
      <c r="D40" s="598">
        <f>'Gov Funds - Rev-Exp'!B39</f>
        <v>0</v>
      </c>
      <c r="E40" s="600">
        <v>0</v>
      </c>
      <c r="F40" s="598">
        <f t="shared" si="3"/>
        <v>0</v>
      </c>
      <c r="G40" s="561">
        <f t="shared" si="4"/>
        <v>0</v>
      </c>
    </row>
    <row r="41" spans="1:9" ht="14.25" customHeight="1" x14ac:dyDescent="0.2">
      <c r="A41" s="71" t="s">
        <v>965</v>
      </c>
      <c r="B41" s="600">
        <v>0</v>
      </c>
      <c r="C41" s="600">
        <v>0</v>
      </c>
      <c r="D41" s="598">
        <f>'Gov Funds - Rev-Exp'!B40</f>
        <v>0</v>
      </c>
      <c r="E41" s="600">
        <v>0</v>
      </c>
      <c r="F41" s="598">
        <f t="shared" si="3"/>
        <v>0</v>
      </c>
      <c r="G41" s="561">
        <f t="shared" si="4"/>
        <v>0</v>
      </c>
    </row>
    <row r="42" spans="1:9" ht="14.25" customHeight="1" x14ac:dyDescent="0.2">
      <c r="A42" s="75" t="s">
        <v>1002</v>
      </c>
      <c r="B42" s="599"/>
      <c r="C42" s="599"/>
      <c r="D42" s="598"/>
      <c r="E42" s="599"/>
      <c r="F42" s="599">
        <f t="shared" si="3"/>
        <v>0</v>
      </c>
      <c r="G42" s="453">
        <f t="shared" si="4"/>
        <v>0</v>
      </c>
    </row>
    <row r="43" spans="1:9" ht="14.25" customHeight="1" x14ac:dyDescent="0.2">
      <c r="A43" s="71" t="s">
        <v>964</v>
      </c>
      <c r="B43" s="600">
        <v>0</v>
      </c>
      <c r="C43" s="600">
        <v>0</v>
      </c>
      <c r="D43" s="598">
        <f>'Gov Funds - Rev-Exp'!B42</f>
        <v>0</v>
      </c>
      <c r="E43" s="600">
        <v>0</v>
      </c>
      <c r="F43" s="598">
        <f t="shared" si="3"/>
        <v>0</v>
      </c>
      <c r="G43" s="561">
        <f t="shared" si="4"/>
        <v>0</v>
      </c>
    </row>
    <row r="44" spans="1:9" ht="14.25" customHeight="1" x14ac:dyDescent="0.2">
      <c r="A44" s="71" t="s">
        <v>965</v>
      </c>
      <c r="B44" s="600">
        <v>0</v>
      </c>
      <c r="C44" s="600">
        <v>0</v>
      </c>
      <c r="D44" s="598">
        <f>'Gov Funds - Rev-Exp'!B43</f>
        <v>0</v>
      </c>
      <c r="E44" s="600">
        <v>0</v>
      </c>
      <c r="F44" s="598">
        <f t="shared" si="3"/>
        <v>0</v>
      </c>
      <c r="G44" s="561">
        <f t="shared" si="4"/>
        <v>0</v>
      </c>
    </row>
    <row r="45" spans="1:9" ht="18" customHeight="1" x14ac:dyDescent="0.2">
      <c r="A45" s="76" t="s">
        <v>315</v>
      </c>
      <c r="B45" s="595">
        <f>SUM(B23:B44)</f>
        <v>0</v>
      </c>
      <c r="C45" s="595">
        <f>SUM(C23:C44)</f>
        <v>0</v>
      </c>
      <c r="D45" s="595">
        <f t="shared" ref="D45:G45" si="5">SUM(D23:D38)</f>
        <v>0</v>
      </c>
      <c r="E45" s="595">
        <f t="shared" si="5"/>
        <v>0</v>
      </c>
      <c r="F45" s="595">
        <f t="shared" si="5"/>
        <v>0</v>
      </c>
      <c r="G45" s="595">
        <f t="shared" si="5"/>
        <v>0</v>
      </c>
      <c r="I45" s="766"/>
    </row>
    <row r="46" spans="1:9" x14ac:dyDescent="0.2">
      <c r="A46" s="76"/>
      <c r="B46" s="453"/>
      <c r="C46" s="453"/>
      <c r="D46" s="561"/>
      <c r="E46" s="453"/>
      <c r="F46" s="561"/>
      <c r="G46" s="561"/>
    </row>
    <row r="47" spans="1:9" x14ac:dyDescent="0.2">
      <c r="A47" s="72" t="s">
        <v>316</v>
      </c>
      <c r="B47" s="597"/>
      <c r="C47" s="597"/>
      <c r="D47" s="559"/>
      <c r="E47" s="597"/>
      <c r="F47" s="559"/>
      <c r="G47" s="559"/>
    </row>
    <row r="48" spans="1:9" x14ac:dyDescent="0.2">
      <c r="A48" s="80" t="s">
        <v>317</v>
      </c>
      <c r="B48" s="601">
        <f>B19-B45</f>
        <v>0</v>
      </c>
      <c r="C48" s="601">
        <f>C19-C45</f>
        <v>0</v>
      </c>
      <c r="D48" s="602">
        <f>D19-D45</f>
        <v>0</v>
      </c>
      <c r="E48" s="601">
        <f>E19-E45</f>
        <v>0</v>
      </c>
      <c r="F48" s="602">
        <f>F19-F45</f>
        <v>0</v>
      </c>
      <c r="G48" s="602">
        <f>G45+G19</f>
        <v>0</v>
      </c>
    </row>
    <row r="49" spans="1:7" ht="18" customHeight="1" x14ac:dyDescent="0.2">
      <c r="A49" s="26"/>
      <c r="B49" s="597"/>
      <c r="C49" s="597"/>
      <c r="D49" s="559"/>
      <c r="E49" s="597"/>
      <c r="F49" s="559"/>
      <c r="G49" s="559"/>
    </row>
    <row r="50" spans="1:7" ht="18" customHeight="1" x14ac:dyDescent="0.2">
      <c r="A50" s="70" t="s">
        <v>321</v>
      </c>
      <c r="B50" s="597"/>
      <c r="C50" s="597"/>
      <c r="D50" s="559"/>
      <c r="E50" s="597"/>
      <c r="F50" s="559"/>
      <c r="G50" s="559"/>
    </row>
    <row r="51" spans="1:7" ht="6" customHeight="1" x14ac:dyDescent="0.2">
      <c r="A51" s="70"/>
      <c r="B51" s="597"/>
      <c r="C51" s="597"/>
      <c r="D51" s="559"/>
      <c r="E51" s="597"/>
      <c r="F51" s="559"/>
      <c r="G51" s="559"/>
    </row>
    <row r="52" spans="1:7" ht="13.5" customHeight="1" x14ac:dyDescent="0.2">
      <c r="A52" s="71" t="str">
        <f>'Gov Funds - Rev-Exp'!A50</f>
        <v>Proceeds from disposal of real or personal property</v>
      </c>
      <c r="B52" s="586">
        <v>0</v>
      </c>
      <c r="C52" s="586">
        <v>0</v>
      </c>
      <c r="D52" s="559">
        <f>'Gov Funds - Rev-Exp'!B50</f>
        <v>0</v>
      </c>
      <c r="E52" s="586">
        <v>0</v>
      </c>
      <c r="F52" s="598">
        <f>D52+E52</f>
        <v>0</v>
      </c>
      <c r="G52" s="561">
        <f t="shared" ref="G52:G61" si="6">F52-C52</f>
        <v>0</v>
      </c>
    </row>
    <row r="53" spans="1:7" ht="13.5" customHeight="1" x14ac:dyDescent="0.2">
      <c r="A53" s="71" t="str">
        <f>'Gov Funds - Rev-Exp'!A51</f>
        <v>Proceeds from the sale of bonds</v>
      </c>
      <c r="B53" s="586">
        <v>0</v>
      </c>
      <c r="C53" s="586">
        <v>0</v>
      </c>
      <c r="D53" s="559">
        <f>'Gov Funds - Rev-Exp'!B51</f>
        <v>0</v>
      </c>
      <c r="E53" s="586">
        <v>0</v>
      </c>
      <c r="F53" s="598">
        <f>D53+E53</f>
        <v>0</v>
      </c>
      <c r="G53" s="561">
        <f t="shared" si="6"/>
        <v>0</v>
      </c>
    </row>
    <row r="54" spans="1:7" ht="13.5" customHeight="1" x14ac:dyDescent="0.2">
      <c r="A54" s="71" t="str">
        <f>'Gov Funds - Rev-Exp'!A52</f>
        <v>Premium on sale of bonds</v>
      </c>
      <c r="B54" s="586">
        <v>0</v>
      </c>
      <c r="C54" s="586">
        <v>0</v>
      </c>
      <c r="D54" s="559">
        <f>'Gov Funds - Rev-Exp'!B52</f>
        <v>0</v>
      </c>
      <c r="E54" s="586">
        <v>0</v>
      </c>
      <c r="F54" s="598">
        <f t="shared" ref="F54:F57" si="7">D54+E54</f>
        <v>0</v>
      </c>
      <c r="G54" s="561">
        <f t="shared" ref="G54:G57" si="8">F54-C54</f>
        <v>0</v>
      </c>
    </row>
    <row r="55" spans="1:7" ht="13.5" customHeight="1" x14ac:dyDescent="0.2">
      <c r="A55" s="71" t="str">
        <f>'Gov Funds - Rev-Exp'!A53</f>
        <v>Proceeds from finance lease</v>
      </c>
      <c r="B55" s="586">
        <v>0</v>
      </c>
      <c r="C55" s="586">
        <v>0</v>
      </c>
      <c r="D55" s="559">
        <f>'Gov Funds - Rev-Exp'!B53</f>
        <v>0</v>
      </c>
      <c r="E55" s="586">
        <v>0</v>
      </c>
      <c r="F55" s="598">
        <f t="shared" si="7"/>
        <v>0</v>
      </c>
      <c r="G55" s="561">
        <f t="shared" si="8"/>
        <v>0</v>
      </c>
    </row>
    <row r="56" spans="1:7" ht="13.5" customHeight="1" x14ac:dyDescent="0.2">
      <c r="A56" s="71" t="str">
        <f>'Gov Funds - Rev-Exp'!A54</f>
        <v>Proceeds from financed purchases</v>
      </c>
      <c r="B56" s="586">
        <v>0</v>
      </c>
      <c r="C56" s="586">
        <v>0</v>
      </c>
      <c r="D56" s="559">
        <f>'Gov Funds - Rev-Exp'!B54</f>
        <v>0</v>
      </c>
      <c r="E56" s="586">
        <v>0</v>
      </c>
      <c r="F56" s="598">
        <f t="shared" si="7"/>
        <v>0</v>
      </c>
      <c r="G56" s="561">
        <f t="shared" si="8"/>
        <v>0</v>
      </c>
    </row>
    <row r="57" spans="1:7" ht="13.5" customHeight="1" x14ac:dyDescent="0.2">
      <c r="A57" s="71" t="str">
        <f>'Gov Funds - Rev-Exp'!A55</f>
        <v>Proceeds from SBITAs</v>
      </c>
      <c r="B57" s="586">
        <v>0</v>
      </c>
      <c r="C57" s="586">
        <v>0</v>
      </c>
      <c r="D57" s="559">
        <f>'Gov Funds - Rev-Exp'!B55</f>
        <v>0</v>
      </c>
      <c r="E57" s="586">
        <v>0</v>
      </c>
      <c r="F57" s="598">
        <f t="shared" si="7"/>
        <v>0</v>
      </c>
      <c r="G57" s="561">
        <f t="shared" si="8"/>
        <v>0</v>
      </c>
    </row>
    <row r="58" spans="1:7" ht="14.25" customHeight="1" x14ac:dyDescent="0.2">
      <c r="A58" s="71" t="str">
        <f>'Gov Funds - Rev-Exp'!A56</f>
        <v>Transfers in</v>
      </c>
      <c r="B58" s="593">
        <v>0</v>
      </c>
      <c r="C58" s="600">
        <v>0</v>
      </c>
      <c r="D58" s="559">
        <f>'Gov Funds - Rev-Exp'!B56</f>
        <v>0</v>
      </c>
      <c r="E58" s="586">
        <v>0</v>
      </c>
      <c r="F58" s="598">
        <f>D58+E58</f>
        <v>0</v>
      </c>
      <c r="G58" s="561">
        <f t="shared" si="6"/>
        <v>0</v>
      </c>
    </row>
    <row r="59" spans="1:7" ht="14.25" customHeight="1" x14ac:dyDescent="0.2">
      <c r="A59" s="71" t="str">
        <f>'Gov Funds - Rev-Exp'!A57</f>
        <v>Transfers (out)</v>
      </c>
      <c r="B59" s="600">
        <v>0</v>
      </c>
      <c r="C59" s="600">
        <v>0</v>
      </c>
      <c r="D59" s="559">
        <f>'Gov Funds - Rev-Exp'!B57</f>
        <v>0</v>
      </c>
      <c r="E59" s="600">
        <v>0</v>
      </c>
      <c r="F59" s="598">
        <v>0</v>
      </c>
      <c r="G59" s="561">
        <f t="shared" si="6"/>
        <v>0</v>
      </c>
    </row>
    <row r="60" spans="1:7" ht="18" customHeight="1" x14ac:dyDescent="0.2">
      <c r="A60" s="76" t="s">
        <v>320</v>
      </c>
      <c r="B60" s="603">
        <f>SUM(B52:B59)</f>
        <v>0</v>
      </c>
      <c r="C60" s="603">
        <f>SUM(C52:C59)</f>
        <v>0</v>
      </c>
      <c r="D60" s="603">
        <f>SUM(D52:D59)</f>
        <v>0</v>
      </c>
      <c r="E60" s="603">
        <f>SUM(E52:E59)</f>
        <v>0</v>
      </c>
      <c r="F60" s="603">
        <f>SUM(F52:F59)</f>
        <v>0</v>
      </c>
      <c r="G60" s="596">
        <f t="shared" si="6"/>
        <v>0</v>
      </c>
    </row>
    <row r="61" spans="1:7" ht="20.100000000000001" customHeight="1" x14ac:dyDescent="0.2">
      <c r="A61" s="76" t="s">
        <v>343</v>
      </c>
      <c r="B61" s="561">
        <f>B48+B60</f>
        <v>0</v>
      </c>
      <c r="C61" s="561">
        <f>C48+C60</f>
        <v>0</v>
      </c>
      <c r="D61" s="561">
        <f>D48+D60</f>
        <v>0</v>
      </c>
      <c r="E61" s="561">
        <f>E48+E60</f>
        <v>0</v>
      </c>
      <c r="F61" s="561">
        <f>F48+F60</f>
        <v>0</v>
      </c>
      <c r="G61" s="561">
        <f t="shared" si="6"/>
        <v>0</v>
      </c>
    </row>
    <row r="62" spans="1:7" x14ac:dyDescent="0.2">
      <c r="A62" s="70"/>
      <c r="B62" s="561"/>
      <c r="C62" s="561"/>
      <c r="D62" s="561"/>
      <c r="E62" s="561"/>
      <c r="F62" s="561"/>
      <c r="G62" s="561"/>
    </row>
    <row r="63" spans="1:7" x14ac:dyDescent="0.2">
      <c r="A63" s="70" t="s">
        <v>269</v>
      </c>
      <c r="B63" s="604">
        <v>0</v>
      </c>
      <c r="C63" s="604">
        <v>0</v>
      </c>
      <c r="D63" s="602">
        <f>'Gov Funds - Rev-Exp'!B66</f>
        <v>0</v>
      </c>
      <c r="E63" s="604">
        <v>0</v>
      </c>
      <c r="F63" s="602">
        <f>D63+E63</f>
        <v>0</v>
      </c>
      <c r="G63" s="602">
        <f>F63-C63</f>
        <v>0</v>
      </c>
    </row>
    <row r="64" spans="1:7" x14ac:dyDescent="0.2">
      <c r="A64" s="26"/>
      <c r="B64" s="19"/>
      <c r="C64" s="19"/>
      <c r="D64" s="19"/>
      <c r="E64" s="19"/>
      <c r="F64" s="19"/>
      <c r="G64" s="19"/>
    </row>
    <row r="65" spans="1:7" ht="13.5" thickBot="1" x14ac:dyDescent="0.25">
      <c r="A65" s="70" t="s">
        <v>268</v>
      </c>
      <c r="B65" s="591">
        <f>SUM(B61:B63)</f>
        <v>0</v>
      </c>
      <c r="C65" s="591">
        <f>SUM(C61:C63)</f>
        <v>0</v>
      </c>
      <c r="D65" s="591">
        <f>SUM(D61:D63)</f>
        <v>0</v>
      </c>
      <c r="E65" s="591">
        <f>SUM(E61:E63)</f>
        <v>0</v>
      </c>
      <c r="F65" s="591">
        <f>SUM(F61:F63)</f>
        <v>0</v>
      </c>
      <c r="G65" s="592">
        <f>F65-C65</f>
        <v>0</v>
      </c>
    </row>
    <row r="66" spans="1:7" ht="13.5" thickTop="1" x14ac:dyDescent="0.2">
      <c r="A66" s="19"/>
      <c r="B66" s="19"/>
      <c r="C66" s="19"/>
      <c r="D66" s="19"/>
      <c r="E66" s="19"/>
      <c r="F66" s="19"/>
      <c r="G66" s="19"/>
    </row>
    <row r="67" spans="1:7" x14ac:dyDescent="0.2">
      <c r="A67" s="19"/>
      <c r="B67" s="19"/>
      <c r="C67" s="19"/>
      <c r="D67" s="19"/>
      <c r="E67" s="19"/>
      <c r="F67" s="19"/>
      <c r="G67" s="19"/>
    </row>
    <row r="68" spans="1:7" x14ac:dyDescent="0.2">
      <c r="A68" s="19"/>
      <c r="B68" s="19"/>
      <c r="C68" s="19"/>
      <c r="D68" s="19"/>
      <c r="E68" s="19"/>
      <c r="F68" s="19"/>
      <c r="G68" s="19"/>
    </row>
    <row r="69" spans="1:7" x14ac:dyDescent="0.2">
      <c r="A69" s="19"/>
      <c r="B69" s="19"/>
      <c r="C69" s="19"/>
      <c r="D69" s="19"/>
      <c r="E69" s="19"/>
      <c r="F69" s="19"/>
      <c r="G69" s="19"/>
    </row>
    <row r="70" spans="1:7" x14ac:dyDescent="0.2">
      <c r="A70" s="19"/>
      <c r="B70" s="19"/>
      <c r="C70" s="19"/>
      <c r="D70" s="19"/>
      <c r="E70" s="19"/>
      <c r="F70" s="19"/>
      <c r="G70" s="19"/>
    </row>
    <row r="71" spans="1:7" x14ac:dyDescent="0.2">
      <c r="A71" s="19"/>
      <c r="B71" s="19"/>
      <c r="C71" s="19"/>
      <c r="D71" s="19"/>
      <c r="E71" s="19"/>
      <c r="F71" s="19"/>
      <c r="G71" s="19"/>
    </row>
    <row r="72" spans="1:7" x14ac:dyDescent="0.2">
      <c r="A72" s="19"/>
      <c r="B72" s="19"/>
      <c r="C72" s="19"/>
      <c r="D72" s="19"/>
      <c r="E72" s="19"/>
      <c r="F72" s="19"/>
      <c r="G72" s="19"/>
    </row>
    <row r="73" spans="1:7" x14ac:dyDescent="0.2">
      <c r="A73" s="17"/>
      <c r="B73" s="17"/>
      <c r="C73" s="17"/>
      <c r="D73" s="17"/>
      <c r="E73" s="17"/>
      <c r="F73" s="17"/>
      <c r="G73" s="17"/>
    </row>
    <row r="74" spans="1:7" x14ac:dyDescent="0.2">
      <c r="A74" s="19"/>
      <c r="B74" s="19"/>
      <c r="C74" s="19"/>
      <c r="D74" s="19"/>
      <c r="E74" s="19"/>
      <c r="F74" s="19"/>
      <c r="G74" s="19"/>
    </row>
    <row r="75" spans="1:7" x14ac:dyDescent="0.2">
      <c r="A75" s="17"/>
      <c r="B75" s="17"/>
      <c r="C75" s="17"/>
      <c r="D75" s="17"/>
      <c r="E75" s="17"/>
      <c r="F75" s="17"/>
      <c r="G75" s="17"/>
    </row>
  </sheetData>
  <mergeCells count="1">
    <mergeCell ref="I11:M14"/>
  </mergeCells>
  <phoneticPr fontId="0" type="noConversion"/>
  <pageMargins left="1" right="0.5" top="0.5" bottom="0.5" header="0.5" footer="0.5"/>
  <pageSetup scale="71" orientation="portrait" r:id="rId1"/>
  <headerFooter alignWithMargins="0">
    <oddFooter>&amp;C&amp;11-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0.499984740745262"/>
  </sheetPr>
  <dimension ref="A1:M76"/>
  <sheetViews>
    <sheetView view="pageBreakPreview" topLeftCell="A55" zoomScaleNormal="75" zoomScaleSheetLayoutView="100" workbookViewId="0">
      <selection activeCell="F51" sqref="F51"/>
    </sheetView>
  </sheetViews>
  <sheetFormatPr defaultColWidth="9.77734375" defaultRowHeight="12.75" x14ac:dyDescent="0.2"/>
  <cols>
    <col min="1" max="1" width="37.109375" style="2" customWidth="1"/>
    <col min="2" max="7" width="10.77734375" style="2" customWidth="1"/>
    <col min="8" max="16384" width="9.77734375" style="2"/>
  </cols>
  <sheetData>
    <row r="1" spans="1:13" x14ac:dyDescent="0.2">
      <c r="A1" s="70" t="str">
        <f>'DW Net Position'!A1</f>
        <v>SAMPLE COUNTY, WEST VIRGINIA, BOARD OF EDUCATION</v>
      </c>
      <c r="B1" s="3"/>
      <c r="C1" s="3"/>
      <c r="D1" s="4"/>
      <c r="E1" s="4"/>
      <c r="F1" s="4"/>
      <c r="G1" s="4"/>
      <c r="I1" s="743" t="str">
        <f>'Budgetary Comp Sch - Gen'!I2</f>
        <v>WARNING: Sheet is protected to prevent unintentional override of formulas.</v>
      </c>
    </row>
    <row r="2" spans="1:13" ht="18" x14ac:dyDescent="0.25">
      <c r="A2" s="70" t="s">
        <v>646</v>
      </c>
      <c r="B2" s="3"/>
      <c r="C2" s="3"/>
      <c r="D2" s="4"/>
      <c r="E2" s="4"/>
      <c r="F2" s="4"/>
      <c r="G2" s="4"/>
      <c r="H2" s="381"/>
      <c r="I2" s="743" t="str">
        <f>'Budgetary Comp Sch - Gen'!I3</f>
        <v>Password for protected sheet: BOE2025</v>
      </c>
    </row>
    <row r="3" spans="1:13" ht="18" x14ac:dyDescent="0.25">
      <c r="A3" s="70"/>
      <c r="B3" s="3"/>
      <c r="C3" s="3"/>
      <c r="D3" s="4"/>
      <c r="E3" s="4"/>
      <c r="F3" s="4"/>
      <c r="G3" s="4"/>
      <c r="H3" s="381"/>
    </row>
    <row r="4" spans="1:13" x14ac:dyDescent="0.2">
      <c r="A4" s="100" t="s">
        <v>627</v>
      </c>
      <c r="B4" s="3"/>
      <c r="C4" s="3"/>
      <c r="D4" s="4"/>
      <c r="E4" s="4"/>
      <c r="F4" s="4"/>
    </row>
    <row r="5" spans="1:13" x14ac:dyDescent="0.2">
      <c r="A5" s="103" t="s">
        <v>341</v>
      </c>
      <c r="B5" s="3"/>
      <c r="C5" s="3"/>
      <c r="D5" s="4"/>
      <c r="E5" s="4"/>
      <c r="F5" s="4"/>
      <c r="I5" s="793" t="s">
        <v>632</v>
      </c>
      <c r="J5" s="793"/>
      <c r="K5" s="793"/>
      <c r="L5" s="793"/>
      <c r="M5" s="793"/>
    </row>
    <row r="6" spans="1:13" x14ac:dyDescent="0.2">
      <c r="A6" s="103" t="str">
        <f>'DW Net Position'!A4</f>
        <v>FYE JUNE 30, 2025</v>
      </c>
      <c r="B6" s="3"/>
      <c r="C6" s="3"/>
      <c r="D6" s="4"/>
      <c r="E6" s="4"/>
      <c r="F6" s="4"/>
      <c r="I6" s="793"/>
      <c r="J6" s="793"/>
      <c r="K6" s="793"/>
      <c r="L6" s="793"/>
      <c r="M6" s="793"/>
    </row>
    <row r="7" spans="1:13" x14ac:dyDescent="0.2">
      <c r="A7" s="1"/>
      <c r="B7" s="3"/>
      <c r="C7" s="3"/>
      <c r="D7" s="4"/>
      <c r="E7" s="4"/>
      <c r="F7" s="4"/>
      <c r="I7" s="793"/>
      <c r="J7" s="793"/>
      <c r="K7" s="793"/>
      <c r="L7" s="793"/>
      <c r="M7" s="793"/>
    </row>
    <row r="8" spans="1:13" ht="14.25" customHeight="1" x14ac:dyDescent="0.2">
      <c r="A8" s="1"/>
      <c r="B8" s="3"/>
      <c r="C8" s="3"/>
      <c r="D8" s="18" t="s">
        <v>102</v>
      </c>
      <c r="E8" s="18" t="s">
        <v>580</v>
      </c>
      <c r="F8" s="18" t="s">
        <v>102</v>
      </c>
      <c r="G8" s="18"/>
      <c r="I8" s="793"/>
      <c r="J8" s="793"/>
      <c r="K8" s="793"/>
      <c r="L8" s="793"/>
      <c r="M8" s="793"/>
    </row>
    <row r="9" spans="1:13" ht="14.25" customHeight="1" x14ac:dyDescent="0.2">
      <c r="A9" s="1"/>
      <c r="B9" s="17" t="s">
        <v>103</v>
      </c>
      <c r="C9" s="3"/>
      <c r="D9" s="294" t="s">
        <v>578</v>
      </c>
      <c r="E9" s="294" t="s">
        <v>581</v>
      </c>
      <c r="F9" s="294" t="s">
        <v>582</v>
      </c>
      <c r="G9" s="18"/>
    </row>
    <row r="10" spans="1:13" ht="15.95" customHeight="1" x14ac:dyDescent="0.2">
      <c r="A10" s="17"/>
      <c r="B10" s="98" t="s">
        <v>583</v>
      </c>
      <c r="C10" s="98"/>
      <c r="D10" s="294" t="s">
        <v>579</v>
      </c>
      <c r="E10" s="294" t="s">
        <v>582</v>
      </c>
      <c r="F10" s="294" t="s">
        <v>579</v>
      </c>
      <c r="G10" s="18" t="s">
        <v>112</v>
      </c>
    </row>
    <row r="11" spans="1:13" ht="15.95" customHeight="1" thickBot="1" x14ac:dyDescent="0.25">
      <c r="A11" s="99"/>
      <c r="B11" s="21" t="s">
        <v>109</v>
      </c>
      <c r="C11" s="21" t="s">
        <v>104</v>
      </c>
      <c r="D11" s="21" t="s">
        <v>110</v>
      </c>
      <c r="E11" s="21" t="s">
        <v>579</v>
      </c>
      <c r="F11" s="21" t="s">
        <v>110</v>
      </c>
      <c r="G11" s="21" t="s">
        <v>111</v>
      </c>
    </row>
    <row r="12" spans="1:13" x14ac:dyDescent="0.2">
      <c r="A12" s="70" t="s">
        <v>133</v>
      </c>
      <c r="B12" s="19"/>
      <c r="C12" s="19"/>
      <c r="D12" s="19"/>
      <c r="E12" s="19"/>
      <c r="F12" s="19"/>
      <c r="G12" s="19"/>
    </row>
    <row r="13" spans="1:13" ht="6" customHeight="1" x14ac:dyDescent="0.2">
      <c r="A13" s="19"/>
      <c r="B13" s="19"/>
      <c r="C13" s="19"/>
      <c r="D13" s="19"/>
      <c r="E13" s="19"/>
      <c r="F13" s="19"/>
      <c r="G13" s="19"/>
    </row>
    <row r="14" spans="1:13" x14ac:dyDescent="0.2">
      <c r="A14" s="71" t="s">
        <v>342</v>
      </c>
      <c r="B14" s="334">
        <v>0</v>
      </c>
      <c r="C14" s="605">
        <v>0</v>
      </c>
      <c r="D14" s="589">
        <f>'Gov Funds - Rev-Exp'!C14</f>
        <v>0</v>
      </c>
      <c r="E14" s="605">
        <v>0</v>
      </c>
      <c r="F14" s="589">
        <f>SUM(D14:E14)</f>
        <v>0</v>
      </c>
      <c r="G14" s="590">
        <f>F14-C14</f>
        <v>0</v>
      </c>
    </row>
    <row r="15" spans="1:13" ht="14.25" customHeight="1" x14ac:dyDescent="0.2">
      <c r="A15" s="71" t="s">
        <v>298</v>
      </c>
      <c r="B15" s="593">
        <v>0</v>
      </c>
      <c r="C15" s="593">
        <v>0</v>
      </c>
      <c r="D15" s="594">
        <f>'Gov Funds - Rev-Exp'!C15</f>
        <v>0</v>
      </c>
      <c r="E15" s="593">
        <v>0</v>
      </c>
      <c r="F15" s="594">
        <f>SUM(D15:E15)</f>
        <v>0</v>
      </c>
      <c r="G15" s="561">
        <f>F15-C15</f>
        <v>0</v>
      </c>
    </row>
    <row r="16" spans="1:13" ht="14.25" customHeight="1" x14ac:dyDescent="0.2">
      <c r="A16" s="71" t="s">
        <v>299</v>
      </c>
      <c r="B16" s="593">
        <v>0</v>
      </c>
      <c r="C16" s="593">
        <v>0</v>
      </c>
      <c r="D16" s="594">
        <f>'Gov Funds - Rev-Exp'!C16</f>
        <v>0</v>
      </c>
      <c r="E16" s="593">
        <v>0</v>
      </c>
      <c r="F16" s="594">
        <f>SUM(D16:E16)</f>
        <v>0</v>
      </c>
      <c r="G16" s="561">
        <f>F16-C16</f>
        <v>0</v>
      </c>
    </row>
    <row r="17" spans="1:7" ht="14.25" customHeight="1" x14ac:dyDescent="0.2">
      <c r="A17" s="71" t="s">
        <v>300</v>
      </c>
      <c r="B17" s="593">
        <v>0</v>
      </c>
      <c r="C17" s="593">
        <v>0</v>
      </c>
      <c r="D17" s="594">
        <f>'Gov Funds - Rev-Exp'!C17</f>
        <v>0</v>
      </c>
      <c r="E17" s="593">
        <v>0</v>
      </c>
      <c r="F17" s="606">
        <f>SUM(D17:E17)</f>
        <v>0</v>
      </c>
      <c r="G17" s="607">
        <f>F17-C17</f>
        <v>0</v>
      </c>
    </row>
    <row r="18" spans="1:7" ht="20.100000000000001" customHeight="1" x14ac:dyDescent="0.2">
      <c r="A18" s="76" t="s">
        <v>301</v>
      </c>
      <c r="B18" s="595">
        <f>SUM(B14:B17)</f>
        <v>0</v>
      </c>
      <c r="C18" s="595">
        <f>SUM(C14:C17)</f>
        <v>0</v>
      </c>
      <c r="D18" s="596">
        <f>SUM(D14:D17)</f>
        <v>0</v>
      </c>
      <c r="E18" s="595">
        <f>SUM(E14:E17)</f>
        <v>0</v>
      </c>
      <c r="F18" s="602">
        <f>SUM(F14:F17)</f>
        <v>0</v>
      </c>
      <c r="G18" s="602">
        <f>F18-C18</f>
        <v>0</v>
      </c>
    </row>
    <row r="19" spans="1:7" x14ac:dyDescent="0.2">
      <c r="A19" s="19"/>
      <c r="B19" s="597"/>
      <c r="C19" s="597"/>
      <c r="D19" s="559"/>
      <c r="E19" s="597"/>
      <c r="F19" s="559"/>
      <c r="G19" s="559"/>
    </row>
    <row r="20" spans="1:7" x14ac:dyDescent="0.2">
      <c r="A20" s="70" t="s">
        <v>302</v>
      </c>
      <c r="B20" s="597"/>
      <c r="C20" s="597"/>
      <c r="D20" s="559"/>
      <c r="E20" s="597"/>
      <c r="F20" s="559"/>
      <c r="G20" s="559"/>
    </row>
    <row r="21" spans="1:7" ht="6" customHeight="1" x14ac:dyDescent="0.2">
      <c r="A21" s="26"/>
      <c r="B21" s="597"/>
      <c r="C21" s="597"/>
      <c r="D21" s="559"/>
      <c r="E21" s="597"/>
      <c r="F21" s="559"/>
      <c r="G21" s="559"/>
    </row>
    <row r="22" spans="1:7" x14ac:dyDescent="0.2">
      <c r="A22" s="75" t="s">
        <v>148</v>
      </c>
      <c r="B22" s="593">
        <v>0</v>
      </c>
      <c r="C22" s="593">
        <v>0</v>
      </c>
      <c r="D22" s="598">
        <f>'Gov Funds - Rev-Exp'!C22</f>
        <v>0</v>
      </c>
      <c r="E22" s="593">
        <v>0</v>
      </c>
      <c r="F22" s="598">
        <f>SUM(D22:E22)</f>
        <v>0</v>
      </c>
      <c r="G22" s="561">
        <f>C22-F22</f>
        <v>0</v>
      </c>
    </row>
    <row r="23" spans="1:7" x14ac:dyDescent="0.2">
      <c r="A23" s="75" t="s">
        <v>303</v>
      </c>
      <c r="B23" s="453"/>
      <c r="C23" s="453"/>
      <c r="D23" s="599"/>
      <c r="E23" s="453"/>
      <c r="F23" s="599"/>
      <c r="G23" s="453"/>
    </row>
    <row r="24" spans="1:7" ht="14.25" customHeight="1" x14ac:dyDescent="0.2">
      <c r="A24" s="71" t="s">
        <v>205</v>
      </c>
      <c r="B24" s="593">
        <v>0</v>
      </c>
      <c r="C24" s="593">
        <v>0</v>
      </c>
      <c r="D24" s="598">
        <f>'Gov Funds - Rev-Exp'!C24</f>
        <v>0</v>
      </c>
      <c r="E24" s="593">
        <v>0</v>
      </c>
      <c r="F24" s="598">
        <f t="shared" ref="F24:F33" si="0">SUM(D24:E24)</f>
        <v>0</v>
      </c>
      <c r="G24" s="561">
        <f t="shared" ref="G24:G33" si="1">C24-F24</f>
        <v>0</v>
      </c>
    </row>
    <row r="25" spans="1:7" ht="14.25" customHeight="1" x14ac:dyDescent="0.2">
      <c r="A25" s="71" t="s">
        <v>304</v>
      </c>
      <c r="B25" s="593">
        <v>0</v>
      </c>
      <c r="C25" s="593">
        <v>0</v>
      </c>
      <c r="D25" s="598">
        <f>'Gov Funds - Rev-Exp'!C25</f>
        <v>0</v>
      </c>
      <c r="E25" s="593">
        <v>0</v>
      </c>
      <c r="F25" s="598">
        <f t="shared" si="0"/>
        <v>0</v>
      </c>
      <c r="G25" s="561">
        <f t="shared" si="1"/>
        <v>0</v>
      </c>
    </row>
    <row r="26" spans="1:7" ht="14.25" customHeight="1" x14ac:dyDescent="0.2">
      <c r="A26" s="71" t="s">
        <v>654</v>
      </c>
      <c r="B26" s="593">
        <v>0</v>
      </c>
      <c r="C26" s="593">
        <v>0</v>
      </c>
      <c r="D26" s="598">
        <f>'Gov Funds - Rev-Exp'!C26</f>
        <v>0</v>
      </c>
      <c r="E26" s="593">
        <v>0</v>
      </c>
      <c r="F26" s="598">
        <f t="shared" si="0"/>
        <v>0</v>
      </c>
      <c r="G26" s="561">
        <f t="shared" si="1"/>
        <v>0</v>
      </c>
    </row>
    <row r="27" spans="1:7" ht="14.25" customHeight="1" x14ac:dyDescent="0.2">
      <c r="A27" s="71" t="s">
        <v>306</v>
      </c>
      <c r="B27" s="593">
        <v>0</v>
      </c>
      <c r="C27" s="593">
        <v>0</v>
      </c>
      <c r="D27" s="598">
        <f>'Gov Funds - Rev-Exp'!C27</f>
        <v>0</v>
      </c>
      <c r="E27" s="593">
        <v>0</v>
      </c>
      <c r="F27" s="598">
        <f t="shared" si="0"/>
        <v>0</v>
      </c>
      <c r="G27" s="561">
        <f t="shared" si="1"/>
        <v>0</v>
      </c>
    </row>
    <row r="28" spans="1:7" ht="14.25" customHeight="1" x14ac:dyDescent="0.2">
      <c r="A28" s="71" t="s">
        <v>658</v>
      </c>
      <c r="B28" s="593">
        <v>0</v>
      </c>
      <c r="C28" s="593">
        <v>0</v>
      </c>
      <c r="D28" s="598">
        <f>'Gov Funds - Rev-Exp'!C28</f>
        <v>0</v>
      </c>
      <c r="E28" s="593">
        <v>0</v>
      </c>
      <c r="F28" s="598">
        <f t="shared" si="0"/>
        <v>0</v>
      </c>
      <c r="G28" s="561">
        <f t="shared" si="1"/>
        <v>0</v>
      </c>
    </row>
    <row r="29" spans="1:7" ht="14.25" customHeight="1" x14ac:dyDescent="0.2">
      <c r="A29" s="71" t="s">
        <v>307</v>
      </c>
      <c r="B29" s="593">
        <v>0</v>
      </c>
      <c r="C29" s="593">
        <v>0</v>
      </c>
      <c r="D29" s="598">
        <f>'Gov Funds - Rev-Exp'!C29</f>
        <v>0</v>
      </c>
      <c r="E29" s="593">
        <v>0</v>
      </c>
      <c r="F29" s="598">
        <f t="shared" si="0"/>
        <v>0</v>
      </c>
      <c r="G29" s="561">
        <f t="shared" si="1"/>
        <v>0</v>
      </c>
    </row>
    <row r="30" spans="1:7" ht="14.25" customHeight="1" x14ac:dyDescent="0.2">
      <c r="A30" s="71" t="s">
        <v>308</v>
      </c>
      <c r="B30" s="593">
        <v>0</v>
      </c>
      <c r="C30" s="593">
        <v>0</v>
      </c>
      <c r="D30" s="598">
        <f>'Gov Funds - Rev-Exp'!C30</f>
        <v>0</v>
      </c>
      <c r="E30" s="593">
        <v>0</v>
      </c>
      <c r="F30" s="598">
        <f t="shared" si="0"/>
        <v>0</v>
      </c>
      <c r="G30" s="561">
        <f t="shared" si="1"/>
        <v>0</v>
      </c>
    </row>
    <row r="31" spans="1:7" ht="14.25" customHeight="1" x14ac:dyDescent="0.2">
      <c r="A31" s="71" t="s">
        <v>666</v>
      </c>
      <c r="B31" s="593">
        <v>0</v>
      </c>
      <c r="C31" s="593">
        <v>0</v>
      </c>
      <c r="D31" s="598">
        <f>'Gov Funds - Rev-Exp'!C31</f>
        <v>0</v>
      </c>
      <c r="E31" s="593">
        <v>0</v>
      </c>
      <c r="F31" s="598">
        <f t="shared" si="0"/>
        <v>0</v>
      </c>
      <c r="G31" s="561">
        <f t="shared" si="1"/>
        <v>0</v>
      </c>
    </row>
    <row r="32" spans="1:7" ht="14.25" customHeight="1" x14ac:dyDescent="0.2">
      <c r="A32" s="75" t="s">
        <v>309</v>
      </c>
      <c r="B32" s="600">
        <v>0</v>
      </c>
      <c r="C32" s="600">
        <v>0</v>
      </c>
      <c r="D32" s="598">
        <f>'Gov Funds - Rev-Exp'!C32</f>
        <v>0</v>
      </c>
      <c r="E32" s="600">
        <v>0</v>
      </c>
      <c r="F32" s="598">
        <f t="shared" si="0"/>
        <v>0</v>
      </c>
      <c r="G32" s="561">
        <f t="shared" si="1"/>
        <v>0</v>
      </c>
    </row>
    <row r="33" spans="1:9" ht="14.25" customHeight="1" x14ac:dyDescent="0.2">
      <c r="A33" s="75" t="s">
        <v>310</v>
      </c>
      <c r="B33" s="600">
        <v>0</v>
      </c>
      <c r="C33" s="600">
        <v>0</v>
      </c>
      <c r="D33" s="598">
        <f>'Gov Funds - Rev-Exp'!C33</f>
        <v>0</v>
      </c>
      <c r="E33" s="600">
        <v>0</v>
      </c>
      <c r="F33" s="598">
        <f t="shared" si="0"/>
        <v>0</v>
      </c>
      <c r="G33" s="561">
        <f t="shared" si="1"/>
        <v>0</v>
      </c>
    </row>
    <row r="34" spans="1:9" ht="14.25" customHeight="1" x14ac:dyDescent="0.2">
      <c r="A34" s="75" t="s">
        <v>311</v>
      </c>
      <c r="B34" s="600">
        <v>0</v>
      </c>
      <c r="C34" s="600">
        <v>0</v>
      </c>
      <c r="D34" s="598">
        <f>'Gov Funds - Rev-Exp'!C34</f>
        <v>0</v>
      </c>
      <c r="E34" s="600">
        <v>0</v>
      </c>
      <c r="F34" s="598">
        <f>SUM(D34:E34)</f>
        <v>0</v>
      </c>
      <c r="G34" s="561">
        <f>C34-F34</f>
        <v>0</v>
      </c>
    </row>
    <row r="35" spans="1:9" ht="14.25" customHeight="1" x14ac:dyDescent="0.2">
      <c r="A35" s="75" t="s">
        <v>312</v>
      </c>
      <c r="B35" s="599"/>
      <c r="C35" s="599"/>
      <c r="D35" s="599"/>
      <c r="E35" s="599"/>
      <c r="F35" s="598"/>
      <c r="G35" s="561"/>
    </row>
    <row r="36" spans="1:9" ht="14.25" customHeight="1" x14ac:dyDescent="0.2">
      <c r="A36" s="75" t="s">
        <v>790</v>
      </c>
      <c r="B36" s="600">
        <v>0</v>
      </c>
      <c r="C36" s="600">
        <v>0</v>
      </c>
      <c r="D36" s="598">
        <f>'Gov Funds - Rev-Exp'!C36</f>
        <v>0</v>
      </c>
      <c r="E36" s="600">
        <v>0</v>
      </c>
      <c r="F36" s="598">
        <f>SUM(D36:E36)</f>
        <v>0</v>
      </c>
      <c r="G36" s="561">
        <f>C36-F36</f>
        <v>0</v>
      </c>
    </row>
    <row r="37" spans="1:9" ht="14.25" customHeight="1" x14ac:dyDescent="0.2">
      <c r="A37" s="75" t="s">
        <v>791</v>
      </c>
      <c r="B37" s="600">
        <v>0</v>
      </c>
      <c r="C37" s="600">
        <v>0</v>
      </c>
      <c r="D37" s="598">
        <f>'Gov Funds - Rev-Exp'!C37</f>
        <v>0</v>
      </c>
      <c r="E37" s="600">
        <v>0</v>
      </c>
      <c r="F37" s="598">
        <f>SUM(D37:E37)</f>
        <v>0</v>
      </c>
      <c r="G37" s="561">
        <f>C37-F37</f>
        <v>0</v>
      </c>
    </row>
    <row r="38" spans="1:9" ht="14.25" customHeight="1" x14ac:dyDescent="0.2">
      <c r="A38" s="75" t="s">
        <v>963</v>
      </c>
      <c r="B38" s="599"/>
      <c r="C38" s="599"/>
      <c r="D38" s="599"/>
      <c r="E38" s="599"/>
      <c r="F38" s="598"/>
      <c r="G38" s="561"/>
    </row>
    <row r="39" spans="1:9" ht="14.25" customHeight="1" x14ac:dyDescent="0.2">
      <c r="A39" s="71" t="s">
        <v>964</v>
      </c>
      <c r="B39" s="600">
        <v>0</v>
      </c>
      <c r="C39" s="600">
        <v>0</v>
      </c>
      <c r="D39" s="598">
        <f>'Gov Funds - Rev-Exp'!C39</f>
        <v>0</v>
      </c>
      <c r="E39" s="600">
        <v>0</v>
      </c>
      <c r="F39" s="598">
        <f t="shared" ref="F39:F40" si="2">SUM(D39:E39)</f>
        <v>0</v>
      </c>
      <c r="G39" s="561">
        <f t="shared" ref="G39:G40" si="3">C39-F39</f>
        <v>0</v>
      </c>
    </row>
    <row r="40" spans="1:9" ht="14.25" customHeight="1" x14ac:dyDescent="0.2">
      <c r="A40" s="71" t="s">
        <v>965</v>
      </c>
      <c r="B40" s="600">
        <v>0</v>
      </c>
      <c r="C40" s="600">
        <v>0</v>
      </c>
      <c r="D40" s="598">
        <f>'Gov Funds - Rev-Exp'!C40</f>
        <v>0</v>
      </c>
      <c r="E40" s="600">
        <v>0</v>
      </c>
      <c r="F40" s="598">
        <f t="shared" si="2"/>
        <v>0</v>
      </c>
      <c r="G40" s="561">
        <f t="shared" si="3"/>
        <v>0</v>
      </c>
    </row>
    <row r="41" spans="1:9" ht="14.25" customHeight="1" x14ac:dyDescent="0.2">
      <c r="A41" s="75" t="s">
        <v>1002</v>
      </c>
      <c r="B41" s="599"/>
      <c r="C41" s="599"/>
      <c r="D41" s="599"/>
      <c r="E41" s="599"/>
      <c r="F41" s="598"/>
      <c r="G41" s="561"/>
    </row>
    <row r="42" spans="1:9" ht="14.25" customHeight="1" x14ac:dyDescent="0.2">
      <c r="A42" s="71" t="s">
        <v>964</v>
      </c>
      <c r="B42" s="600">
        <v>0</v>
      </c>
      <c r="C42" s="600">
        <v>0</v>
      </c>
      <c r="D42" s="598">
        <f>'Gov Funds - Rev-Exp'!C42</f>
        <v>0</v>
      </c>
      <c r="E42" s="600">
        <v>0</v>
      </c>
      <c r="F42" s="598">
        <f t="shared" ref="F42:F43" si="4">SUM(D42:E42)</f>
        <v>0</v>
      </c>
      <c r="G42" s="561">
        <f t="shared" ref="G42:G43" si="5">C42-F42</f>
        <v>0</v>
      </c>
    </row>
    <row r="43" spans="1:9" ht="14.25" customHeight="1" x14ac:dyDescent="0.2">
      <c r="A43" s="71" t="s">
        <v>965</v>
      </c>
      <c r="B43" s="600">
        <v>0</v>
      </c>
      <c r="C43" s="600">
        <v>0</v>
      </c>
      <c r="D43" s="598">
        <f>'Gov Funds - Rev-Exp'!C43</f>
        <v>0</v>
      </c>
      <c r="E43" s="600">
        <v>0</v>
      </c>
      <c r="F43" s="598">
        <f t="shared" si="4"/>
        <v>0</v>
      </c>
      <c r="G43" s="561">
        <f t="shared" si="5"/>
        <v>0</v>
      </c>
    </row>
    <row r="44" spans="1:9" ht="18" customHeight="1" x14ac:dyDescent="0.2">
      <c r="A44" s="76" t="s">
        <v>315</v>
      </c>
      <c r="B44" s="596">
        <f>SUM(B22:B43)</f>
        <v>0</v>
      </c>
      <c r="C44" s="596">
        <f t="shared" ref="C44:G44" si="6">SUM(C22:C43)</f>
        <v>0</v>
      </c>
      <c r="D44" s="596">
        <f t="shared" si="6"/>
        <v>0</v>
      </c>
      <c r="E44" s="596">
        <f t="shared" si="6"/>
        <v>0</v>
      </c>
      <c r="F44" s="596">
        <f t="shared" si="6"/>
        <v>0</v>
      </c>
      <c r="G44" s="596">
        <f t="shared" si="6"/>
        <v>0</v>
      </c>
    </row>
    <row r="45" spans="1:9" x14ac:dyDescent="0.2">
      <c r="A45" s="76"/>
      <c r="B45" s="561"/>
      <c r="C45" s="561"/>
      <c r="D45" s="561"/>
      <c r="E45" s="561"/>
      <c r="F45" s="561"/>
      <c r="G45" s="561"/>
      <c r="I45" s="2">
        <f>D44-D58</f>
        <v>0</v>
      </c>
    </row>
    <row r="46" spans="1:9" x14ac:dyDescent="0.2">
      <c r="A46" s="72" t="s">
        <v>316</v>
      </c>
      <c r="B46" s="559"/>
      <c r="C46" s="559"/>
      <c r="D46" s="559"/>
      <c r="E46" s="559"/>
      <c r="F46" s="559"/>
      <c r="G46" s="559"/>
    </row>
    <row r="47" spans="1:9" x14ac:dyDescent="0.2">
      <c r="A47" s="80" t="s">
        <v>317</v>
      </c>
      <c r="B47" s="602">
        <f>B18-B44</f>
        <v>0</v>
      </c>
      <c r="C47" s="602">
        <f>C18-C44</f>
        <v>0</v>
      </c>
      <c r="D47" s="602">
        <f>D18-D44</f>
        <v>0</v>
      </c>
      <c r="E47" s="602">
        <f>E18-E44</f>
        <v>0</v>
      </c>
      <c r="F47" s="602">
        <f>F18-F44</f>
        <v>0</v>
      </c>
      <c r="G47" s="602">
        <f>G44+G18</f>
        <v>0</v>
      </c>
    </row>
    <row r="48" spans="1:9" ht="18" customHeight="1" x14ac:dyDescent="0.2">
      <c r="A48" s="26"/>
      <c r="B48" s="559"/>
      <c r="C48" s="559"/>
      <c r="D48" s="559"/>
      <c r="E48" s="559"/>
      <c r="F48" s="559"/>
      <c r="G48" s="559"/>
    </row>
    <row r="49" spans="1:7" ht="18" customHeight="1" x14ac:dyDescent="0.2">
      <c r="A49" s="70" t="s">
        <v>321</v>
      </c>
      <c r="B49" s="559"/>
      <c r="C49" s="559"/>
      <c r="D49" s="559"/>
      <c r="E49" s="559"/>
      <c r="F49" s="559"/>
      <c r="G49" s="559"/>
    </row>
    <row r="50" spans="1:7" ht="6" customHeight="1" x14ac:dyDescent="0.2">
      <c r="A50" s="26"/>
      <c r="B50" s="559"/>
      <c r="C50" s="559"/>
      <c r="D50" s="559"/>
      <c r="E50" s="559"/>
      <c r="F50" s="559"/>
      <c r="G50" s="559"/>
    </row>
    <row r="51" spans="1:7" ht="13.5" customHeight="1" x14ac:dyDescent="0.2">
      <c r="A51" s="71" t="str">
        <f>'Gov Funds - Rev-Exp'!A50</f>
        <v>Proceeds from disposal of real or personal property</v>
      </c>
      <c r="B51" s="586">
        <v>0</v>
      </c>
      <c r="C51" s="586">
        <v>0</v>
      </c>
      <c r="D51" s="559">
        <f>'Gov Funds - Rev-Exp'!C50</f>
        <v>0</v>
      </c>
      <c r="E51" s="586">
        <v>0</v>
      </c>
      <c r="F51" s="598">
        <f>D51+E51</f>
        <v>0</v>
      </c>
      <c r="G51" s="561">
        <f t="shared" ref="G51:G60" si="7">F51-C51</f>
        <v>0</v>
      </c>
    </row>
    <row r="52" spans="1:7" ht="13.5" customHeight="1" x14ac:dyDescent="0.2">
      <c r="A52" s="71" t="str">
        <f>'Gov Funds - Rev-Exp'!A51</f>
        <v>Proceeds from the sale of bonds</v>
      </c>
      <c r="B52" s="586">
        <v>0</v>
      </c>
      <c r="C52" s="586">
        <v>0</v>
      </c>
      <c r="D52" s="559">
        <f>'Gov Funds - Rev-Exp'!C51</f>
        <v>0</v>
      </c>
      <c r="E52" s="586">
        <v>0</v>
      </c>
      <c r="F52" s="598">
        <f>D52+E52</f>
        <v>0</v>
      </c>
      <c r="G52" s="561">
        <f t="shared" si="7"/>
        <v>0</v>
      </c>
    </row>
    <row r="53" spans="1:7" ht="13.5" customHeight="1" x14ac:dyDescent="0.2">
      <c r="A53" s="71" t="str">
        <f>'Gov Funds - Rev-Exp'!A52</f>
        <v>Premium on sale of bonds</v>
      </c>
      <c r="B53" s="586">
        <v>0</v>
      </c>
      <c r="C53" s="586">
        <v>0</v>
      </c>
      <c r="D53" s="559">
        <f>'Gov Funds - Rev-Exp'!C52</f>
        <v>0</v>
      </c>
      <c r="E53" s="586">
        <v>0</v>
      </c>
      <c r="F53" s="598">
        <f t="shared" ref="F53:F56" si="8">D53+E53</f>
        <v>0</v>
      </c>
      <c r="G53" s="561">
        <f t="shared" ref="G53:G56" si="9">F53-C53</f>
        <v>0</v>
      </c>
    </row>
    <row r="54" spans="1:7" ht="13.5" customHeight="1" x14ac:dyDescent="0.2">
      <c r="A54" s="71" t="str">
        <f>'Gov Funds - Rev-Exp'!A53</f>
        <v>Proceeds from finance lease</v>
      </c>
      <c r="B54" s="586">
        <v>0</v>
      </c>
      <c r="C54" s="586">
        <v>0</v>
      </c>
      <c r="D54" s="559">
        <f>'Gov Funds - Rev-Exp'!C53</f>
        <v>0</v>
      </c>
      <c r="E54" s="586">
        <v>0</v>
      </c>
      <c r="F54" s="598">
        <f t="shared" si="8"/>
        <v>0</v>
      </c>
      <c r="G54" s="561">
        <f t="shared" si="9"/>
        <v>0</v>
      </c>
    </row>
    <row r="55" spans="1:7" ht="13.5" customHeight="1" x14ac:dyDescent="0.2">
      <c r="A55" s="71" t="str">
        <f>'Gov Funds - Rev-Exp'!A54</f>
        <v>Proceeds from financed purchases</v>
      </c>
      <c r="B55" s="586">
        <v>0</v>
      </c>
      <c r="C55" s="586">
        <v>0</v>
      </c>
      <c r="D55" s="559">
        <f>'Gov Funds - Rev-Exp'!C54</f>
        <v>0</v>
      </c>
      <c r="E55" s="586">
        <v>0</v>
      </c>
      <c r="F55" s="598">
        <f t="shared" si="8"/>
        <v>0</v>
      </c>
      <c r="G55" s="561">
        <f t="shared" si="9"/>
        <v>0</v>
      </c>
    </row>
    <row r="56" spans="1:7" ht="13.5" customHeight="1" x14ac:dyDescent="0.2">
      <c r="A56" s="71" t="str">
        <f>'Gov Funds - Rev-Exp'!A55</f>
        <v>Proceeds from SBITAs</v>
      </c>
      <c r="B56" s="586">
        <v>0</v>
      </c>
      <c r="C56" s="586">
        <v>0</v>
      </c>
      <c r="D56" s="559">
        <f>'Gov Funds - Rev-Exp'!C55</f>
        <v>0</v>
      </c>
      <c r="E56" s="586">
        <v>0</v>
      </c>
      <c r="F56" s="598">
        <f t="shared" si="8"/>
        <v>0</v>
      </c>
      <c r="G56" s="561">
        <f t="shared" si="9"/>
        <v>0</v>
      </c>
    </row>
    <row r="57" spans="1:7" ht="14.25" customHeight="1" x14ac:dyDescent="0.2">
      <c r="A57" s="71" t="str">
        <f>'Gov Funds - Rev-Exp'!A56</f>
        <v>Transfers in</v>
      </c>
      <c r="B57" s="586">
        <v>0</v>
      </c>
      <c r="C57" s="586">
        <v>0</v>
      </c>
      <c r="D57" s="598">
        <f>'Gov Funds - Rev-Exp'!C56</f>
        <v>0</v>
      </c>
      <c r="E57" s="600">
        <v>0</v>
      </c>
      <c r="F57" s="598">
        <f>SUM(D57:E57)</f>
        <v>0</v>
      </c>
      <c r="G57" s="561">
        <f t="shared" si="7"/>
        <v>0</v>
      </c>
    </row>
    <row r="58" spans="1:7" ht="14.25" customHeight="1" x14ac:dyDescent="0.2">
      <c r="A58" s="71" t="str">
        <f>'Gov Funds - Rev-Exp'!A57</f>
        <v>Transfers (out)</v>
      </c>
      <c r="B58" s="608">
        <v>0</v>
      </c>
      <c r="C58" s="608">
        <v>0</v>
      </c>
      <c r="D58" s="609">
        <f>'Gov Funds - Rev-Exp'!C57</f>
        <v>0</v>
      </c>
      <c r="E58" s="608">
        <v>0</v>
      </c>
      <c r="F58" s="609">
        <f>SUM(D58:E58)</f>
        <v>0</v>
      </c>
      <c r="G58" s="607">
        <f t="shared" si="7"/>
        <v>0</v>
      </c>
    </row>
    <row r="59" spans="1:7" ht="18" customHeight="1" x14ac:dyDescent="0.2">
      <c r="A59" s="76" t="s">
        <v>320</v>
      </c>
      <c r="B59" s="610">
        <f>SUM(B51:B58)</f>
        <v>0</v>
      </c>
      <c r="C59" s="610">
        <f>SUM(C51:C58)</f>
        <v>0</v>
      </c>
      <c r="D59" s="610">
        <f>SUM(D51:D58)</f>
        <v>0</v>
      </c>
      <c r="E59" s="610">
        <f>SUM(E51:E58)</f>
        <v>0</v>
      </c>
      <c r="F59" s="610">
        <f>SUM(F51:F58)</f>
        <v>0</v>
      </c>
      <c r="G59" s="602">
        <f t="shared" si="7"/>
        <v>0</v>
      </c>
    </row>
    <row r="60" spans="1:7" ht="20.100000000000001" customHeight="1" x14ac:dyDescent="0.2">
      <c r="A60" s="76" t="s">
        <v>343</v>
      </c>
      <c r="B60" s="453">
        <f>B47+B59</f>
        <v>0</v>
      </c>
      <c r="C60" s="453">
        <f>C47+C59</f>
        <v>0</v>
      </c>
      <c r="D60" s="561">
        <f>D47+D59</f>
        <v>0</v>
      </c>
      <c r="E60" s="453">
        <f>E47+E59</f>
        <v>0</v>
      </c>
      <c r="F60" s="561">
        <f>F47+F59</f>
        <v>0</v>
      </c>
      <c r="G60" s="561">
        <f t="shared" si="7"/>
        <v>0</v>
      </c>
    </row>
    <row r="61" spans="1:7" x14ac:dyDescent="0.2">
      <c r="A61" s="70"/>
      <c r="B61" s="453"/>
      <c r="C61" s="453"/>
      <c r="D61" s="561"/>
      <c r="E61" s="453"/>
      <c r="F61" s="561"/>
      <c r="G61" s="561"/>
    </row>
    <row r="62" spans="1:7" x14ac:dyDescent="0.2">
      <c r="A62" s="70" t="s">
        <v>269</v>
      </c>
      <c r="B62" s="604">
        <v>0</v>
      </c>
      <c r="C62" s="604">
        <v>0</v>
      </c>
      <c r="D62" s="602">
        <f>'Gov Funds - Rev-Exp'!C66</f>
        <v>0</v>
      </c>
      <c r="E62" s="604">
        <v>0</v>
      </c>
      <c r="F62" s="602">
        <f>SUM(D62:E62)</f>
        <v>0</v>
      </c>
      <c r="G62" s="602">
        <f>F62-C62</f>
        <v>0</v>
      </c>
    </row>
    <row r="63" spans="1:7" x14ac:dyDescent="0.2">
      <c r="A63" s="26"/>
      <c r="B63" s="19"/>
      <c r="C63" s="19"/>
      <c r="D63" s="19"/>
      <c r="E63" s="19"/>
      <c r="F63" s="19"/>
      <c r="G63" s="19"/>
    </row>
    <row r="64" spans="1:7" ht="13.5" thickBot="1" x14ac:dyDescent="0.25">
      <c r="A64" s="70" t="s">
        <v>268</v>
      </c>
      <c r="B64" s="591">
        <f>SUM(B60:B62)</f>
        <v>0</v>
      </c>
      <c r="C64" s="591">
        <f>SUM(C60:C62)</f>
        <v>0</v>
      </c>
      <c r="D64" s="591">
        <f>SUM(D60:D62)</f>
        <v>0</v>
      </c>
      <c r="E64" s="591">
        <f>SUM(E60:E62)</f>
        <v>0</v>
      </c>
      <c r="F64" s="591">
        <f>SUM(F60:F62)</f>
        <v>0</v>
      </c>
      <c r="G64" s="591">
        <f>F64-C64</f>
        <v>0</v>
      </c>
    </row>
    <row r="65" spans="1:7" ht="13.5" thickTop="1" x14ac:dyDescent="0.2">
      <c r="A65" s="19"/>
      <c r="B65" s="19"/>
      <c r="C65" s="19"/>
      <c r="D65" s="19"/>
      <c r="E65" s="19"/>
      <c r="F65" s="19"/>
      <c r="G65" s="19"/>
    </row>
    <row r="66" spans="1:7" x14ac:dyDescent="0.2">
      <c r="A66" s="19"/>
      <c r="B66" s="19"/>
      <c r="C66" s="19"/>
      <c r="D66" s="19"/>
      <c r="E66" s="19"/>
      <c r="F66" s="19"/>
      <c r="G66" s="19"/>
    </row>
    <row r="67" spans="1:7" x14ac:dyDescent="0.2">
      <c r="A67" s="19"/>
      <c r="B67" s="19"/>
      <c r="C67" s="19"/>
      <c r="D67" s="19"/>
      <c r="E67" s="19"/>
      <c r="F67" s="19"/>
      <c r="G67" s="19"/>
    </row>
    <row r="68" spans="1:7" x14ac:dyDescent="0.2">
      <c r="A68" s="19"/>
      <c r="B68" s="19"/>
      <c r="C68" s="19"/>
      <c r="D68" s="19"/>
      <c r="E68" s="19"/>
      <c r="F68" s="19"/>
      <c r="G68" s="19"/>
    </row>
    <row r="69" spans="1:7" x14ac:dyDescent="0.2">
      <c r="A69" s="19"/>
      <c r="B69" s="19"/>
      <c r="C69" s="19"/>
      <c r="D69" s="19"/>
      <c r="E69" s="19"/>
      <c r="F69" s="19"/>
      <c r="G69" s="19"/>
    </row>
    <row r="70" spans="1:7" x14ac:dyDescent="0.2">
      <c r="A70" s="19"/>
      <c r="B70" s="19"/>
      <c r="C70" s="19"/>
      <c r="D70" s="19"/>
      <c r="E70" s="19"/>
      <c r="F70" s="19"/>
      <c r="G70" s="19"/>
    </row>
    <row r="71" spans="1:7" x14ac:dyDescent="0.2">
      <c r="A71" s="19"/>
      <c r="B71" s="19"/>
      <c r="C71" s="19"/>
      <c r="D71" s="19"/>
      <c r="E71" s="19"/>
      <c r="F71" s="19"/>
      <c r="G71" s="19"/>
    </row>
    <row r="72" spans="1:7" x14ac:dyDescent="0.2">
      <c r="A72" s="19"/>
      <c r="B72" s="19"/>
      <c r="C72" s="19"/>
      <c r="D72" s="19"/>
      <c r="E72" s="19"/>
      <c r="F72" s="19"/>
      <c r="G72" s="19"/>
    </row>
    <row r="73" spans="1:7" x14ac:dyDescent="0.2">
      <c r="A73" s="19"/>
      <c r="B73" s="19"/>
      <c r="C73" s="19"/>
      <c r="D73" s="19"/>
      <c r="E73" s="19"/>
      <c r="F73" s="19"/>
      <c r="G73" s="19"/>
    </row>
    <row r="74" spans="1:7" x14ac:dyDescent="0.2">
      <c r="A74" s="17"/>
      <c r="B74" s="17"/>
      <c r="C74" s="17"/>
      <c r="D74" s="17"/>
      <c r="E74" s="17"/>
      <c r="F74" s="17"/>
      <c r="G74" s="17"/>
    </row>
    <row r="75" spans="1:7" x14ac:dyDescent="0.2">
      <c r="A75" s="19"/>
      <c r="B75" s="19"/>
      <c r="C75" s="19"/>
      <c r="D75" s="19"/>
      <c r="E75" s="19"/>
      <c r="F75" s="19"/>
      <c r="G75" s="19"/>
    </row>
    <row r="76" spans="1:7" x14ac:dyDescent="0.2">
      <c r="A76" s="17"/>
      <c r="B76" s="17"/>
      <c r="C76" s="17"/>
      <c r="D76" s="17"/>
      <c r="E76" s="17"/>
      <c r="F76" s="17"/>
      <c r="G76" s="17"/>
    </row>
  </sheetData>
  <mergeCells count="1">
    <mergeCell ref="I5:M8"/>
  </mergeCells>
  <phoneticPr fontId="0" type="noConversion"/>
  <pageMargins left="1" right="0.5" top="0.5" bottom="0.5" header="0.5" footer="0.5"/>
  <pageSetup scale="73" orientation="portrait" r:id="rId1"/>
  <headerFooter alignWithMargins="0">
    <oddFooter>&amp;C&amp;11- &amp;P+7 -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14F9-D7D1-47CA-A779-691AE17E8C9D}">
  <sheetPr>
    <tabColor theme="2" tint="-0.499984740745262"/>
  </sheetPr>
  <dimension ref="A1:M66"/>
  <sheetViews>
    <sheetView view="pageBreakPreview" topLeftCell="A45" zoomScaleNormal="75" zoomScaleSheetLayoutView="100" workbookViewId="0">
      <selection activeCell="A17" sqref="A17"/>
    </sheetView>
  </sheetViews>
  <sheetFormatPr defaultColWidth="9.77734375" defaultRowHeight="12.75" x14ac:dyDescent="0.2"/>
  <cols>
    <col min="1" max="1" width="33.21875" style="2" customWidth="1"/>
    <col min="2" max="7" width="10.77734375" style="2" customWidth="1"/>
    <col min="8" max="16384" width="9.77734375" style="2"/>
  </cols>
  <sheetData>
    <row r="1" spans="1:13" x14ac:dyDescent="0.2">
      <c r="A1" s="70" t="str">
        <f>'DW Net Position'!A1</f>
        <v>SAMPLE COUNTY, WEST VIRGINIA, BOARD OF EDUCATION</v>
      </c>
      <c r="B1" s="3"/>
      <c r="C1" s="3"/>
      <c r="D1" s="4"/>
      <c r="E1" s="4"/>
      <c r="F1" s="4"/>
      <c r="G1" s="4"/>
      <c r="I1" s="743" t="str">
        <f>'Budgetary Comp Sch - Sp Rev'!I1</f>
        <v>WARNING: Sheet is protected to prevent unintentional override of formulas.</v>
      </c>
    </row>
    <row r="2" spans="1:13" ht="18" x14ac:dyDescent="0.25">
      <c r="A2" s="70" t="s">
        <v>646</v>
      </c>
      <c r="B2" s="3"/>
      <c r="C2" s="3"/>
      <c r="D2" s="4"/>
      <c r="E2" s="4"/>
      <c r="F2" s="4"/>
      <c r="G2" s="4"/>
      <c r="H2" s="381"/>
      <c r="I2" s="743" t="str">
        <f>'Budgetary Comp Sch - Sp Rev'!I2</f>
        <v>Password for protected sheet: BOE2025</v>
      </c>
    </row>
    <row r="3" spans="1:13" ht="18" x14ac:dyDescent="0.25">
      <c r="A3" s="70"/>
      <c r="B3" s="3"/>
      <c r="C3" s="3"/>
      <c r="D3" s="4"/>
      <c r="E3" s="4"/>
      <c r="F3" s="4"/>
      <c r="G3" s="4"/>
      <c r="H3" s="381"/>
    </row>
    <row r="4" spans="1:13" x14ac:dyDescent="0.2">
      <c r="A4" s="100" t="s">
        <v>627</v>
      </c>
      <c r="B4" s="3"/>
      <c r="C4" s="3"/>
      <c r="D4" s="4"/>
      <c r="E4" s="4"/>
      <c r="F4" s="4"/>
    </row>
    <row r="5" spans="1:13" x14ac:dyDescent="0.2">
      <c r="A5" s="103" t="s">
        <v>899</v>
      </c>
      <c r="B5" s="3"/>
      <c r="C5" s="3"/>
      <c r="D5" s="4"/>
      <c r="E5" s="4"/>
      <c r="F5" s="4"/>
      <c r="I5" s="793" t="s">
        <v>632</v>
      </c>
      <c r="J5" s="793"/>
      <c r="K5" s="793"/>
      <c r="L5" s="793"/>
      <c r="M5" s="793"/>
    </row>
    <row r="6" spans="1:13" x14ac:dyDescent="0.2">
      <c r="A6" s="103" t="str">
        <f>'DW Net Position'!A4</f>
        <v>FYE JUNE 30, 2025</v>
      </c>
      <c r="B6" s="3"/>
      <c r="C6" s="3"/>
      <c r="D6" s="4"/>
      <c r="E6" s="4"/>
      <c r="F6" s="4"/>
      <c r="I6" s="793"/>
      <c r="J6" s="793"/>
      <c r="K6" s="793"/>
      <c r="L6" s="793"/>
      <c r="M6" s="793"/>
    </row>
    <row r="7" spans="1:13" x14ac:dyDescent="0.2">
      <c r="A7" s="1"/>
      <c r="B7" s="3"/>
      <c r="C7" s="3"/>
      <c r="D7" s="4"/>
      <c r="E7" s="4"/>
      <c r="F7" s="4"/>
      <c r="I7" s="793"/>
      <c r="J7" s="793"/>
      <c r="K7" s="793"/>
      <c r="L7" s="793"/>
      <c r="M7" s="793"/>
    </row>
    <row r="8" spans="1:13" ht="14.25" customHeight="1" x14ac:dyDescent="0.2">
      <c r="A8" s="1"/>
      <c r="B8" s="3"/>
      <c r="C8" s="3"/>
      <c r="D8" s="18" t="s">
        <v>102</v>
      </c>
      <c r="E8" s="18" t="s">
        <v>580</v>
      </c>
      <c r="F8" s="18" t="s">
        <v>102</v>
      </c>
      <c r="G8" s="18"/>
      <c r="I8" s="793"/>
      <c r="J8" s="793"/>
      <c r="K8" s="793"/>
      <c r="L8" s="793"/>
      <c r="M8" s="793"/>
    </row>
    <row r="9" spans="1:13" ht="14.25" customHeight="1" x14ac:dyDescent="0.2">
      <c r="A9" s="1"/>
      <c r="B9" s="17" t="s">
        <v>103</v>
      </c>
      <c r="C9" s="3"/>
      <c r="D9" s="294" t="s">
        <v>578</v>
      </c>
      <c r="E9" s="294" t="s">
        <v>581</v>
      </c>
      <c r="F9" s="294" t="s">
        <v>582</v>
      </c>
      <c r="G9" s="18"/>
    </row>
    <row r="10" spans="1:13" ht="15.95" customHeight="1" x14ac:dyDescent="0.2">
      <c r="A10" s="17"/>
      <c r="B10" s="98" t="s">
        <v>583</v>
      </c>
      <c r="C10" s="98"/>
      <c r="D10" s="294" t="s">
        <v>579</v>
      </c>
      <c r="E10" s="294" t="s">
        <v>582</v>
      </c>
      <c r="F10" s="294" t="s">
        <v>579</v>
      </c>
      <c r="G10" s="18" t="s">
        <v>112</v>
      </c>
    </row>
    <row r="11" spans="1:13" ht="15.95" customHeight="1" thickBot="1" x14ac:dyDescent="0.25">
      <c r="A11" s="99"/>
      <c r="B11" s="21" t="s">
        <v>109</v>
      </c>
      <c r="C11" s="21" t="s">
        <v>104</v>
      </c>
      <c r="D11" s="21" t="s">
        <v>110</v>
      </c>
      <c r="E11" s="21" t="s">
        <v>579</v>
      </c>
      <c r="F11" s="21" t="s">
        <v>110</v>
      </c>
      <c r="G11" s="21" t="s">
        <v>111</v>
      </c>
    </row>
    <row r="12" spans="1:13" x14ac:dyDescent="0.2">
      <c r="A12" s="70" t="s">
        <v>133</v>
      </c>
      <c r="B12" s="19"/>
      <c r="C12" s="19"/>
      <c r="D12" s="19"/>
      <c r="E12" s="19"/>
      <c r="F12" s="19"/>
      <c r="G12" s="19"/>
    </row>
    <row r="13" spans="1:13" ht="6" customHeight="1" x14ac:dyDescent="0.2">
      <c r="A13" s="19"/>
      <c r="B13" s="19"/>
      <c r="C13" s="19"/>
      <c r="D13" s="19"/>
      <c r="E13" s="19"/>
      <c r="F13" s="19"/>
      <c r="G13" s="19"/>
    </row>
    <row r="14" spans="1:13" x14ac:dyDescent="0.2">
      <c r="A14" s="71" t="s">
        <v>342</v>
      </c>
      <c r="B14" s="334">
        <v>0</v>
      </c>
      <c r="C14" s="605">
        <v>0</v>
      </c>
      <c r="D14" s="589">
        <f>'Gov Funds - Rev-Exp'!D14</f>
        <v>0</v>
      </c>
      <c r="E14" s="605">
        <v>0</v>
      </c>
      <c r="F14" s="589">
        <f>SUM(D14:E14)</f>
        <v>0</v>
      </c>
      <c r="G14" s="590">
        <f>F14-C14</f>
        <v>0</v>
      </c>
    </row>
    <row r="15" spans="1:13" ht="14.25" customHeight="1" x14ac:dyDescent="0.2">
      <c r="A15" s="71" t="s">
        <v>298</v>
      </c>
      <c r="B15" s="593">
        <v>0</v>
      </c>
      <c r="C15" s="593">
        <v>0</v>
      </c>
      <c r="D15" s="594">
        <f>'Gov Funds - Rev-Exp'!D15</f>
        <v>0</v>
      </c>
      <c r="E15" s="593">
        <v>0</v>
      </c>
      <c r="F15" s="594">
        <f>SUM(D15:E15)</f>
        <v>0</v>
      </c>
      <c r="G15" s="561">
        <f>F15-C15</f>
        <v>0</v>
      </c>
    </row>
    <row r="16" spans="1:13" ht="14.25" customHeight="1" x14ac:dyDescent="0.2">
      <c r="A16" s="71" t="s">
        <v>299</v>
      </c>
      <c r="B16" s="593">
        <v>0</v>
      </c>
      <c r="C16" s="593">
        <v>0</v>
      </c>
      <c r="D16" s="594">
        <f>'Gov Funds - Rev-Exp'!D16</f>
        <v>0</v>
      </c>
      <c r="E16" s="593">
        <v>0</v>
      </c>
      <c r="F16" s="594">
        <f>SUM(D16:E16)</f>
        <v>0</v>
      </c>
      <c r="G16" s="561">
        <f>F16-C16</f>
        <v>0</v>
      </c>
    </row>
    <row r="17" spans="1:7" ht="14.25" customHeight="1" x14ac:dyDescent="0.2">
      <c r="A17" s="71" t="s">
        <v>300</v>
      </c>
      <c r="B17" s="593">
        <v>0</v>
      </c>
      <c r="C17" s="593">
        <v>0</v>
      </c>
      <c r="D17" s="606">
        <f>'Gov Funds - Rev-Exp'!D17</f>
        <v>0</v>
      </c>
      <c r="E17" s="593">
        <v>0</v>
      </c>
      <c r="F17" s="606">
        <f>SUM(D17:E17)</f>
        <v>0</v>
      </c>
      <c r="G17" s="607">
        <f>F17-C17</f>
        <v>0</v>
      </c>
    </row>
    <row r="18" spans="1:7" ht="20.100000000000001" customHeight="1" x14ac:dyDescent="0.2">
      <c r="A18" s="76" t="s">
        <v>301</v>
      </c>
      <c r="B18" s="595">
        <f>SUM(B14:B17)</f>
        <v>0</v>
      </c>
      <c r="C18" s="595">
        <f>SUM(C14:C17)</f>
        <v>0</v>
      </c>
      <c r="D18" s="602">
        <f>SUM(D14:D17)</f>
        <v>0</v>
      </c>
      <c r="E18" s="595">
        <f>SUM(E14:E17)</f>
        <v>0</v>
      </c>
      <c r="F18" s="602">
        <f>SUM(F14:F17)</f>
        <v>0</v>
      </c>
      <c r="G18" s="602">
        <f>F18-C18</f>
        <v>0</v>
      </c>
    </row>
    <row r="19" spans="1:7" x14ac:dyDescent="0.2">
      <c r="A19" s="19"/>
      <c r="B19" s="597"/>
      <c r="C19" s="597"/>
      <c r="D19" s="559"/>
      <c r="E19" s="597"/>
      <c r="F19" s="559"/>
      <c r="G19" s="559"/>
    </row>
    <row r="20" spans="1:7" x14ac:dyDescent="0.2">
      <c r="A20" s="70" t="s">
        <v>302</v>
      </c>
      <c r="B20" s="597"/>
      <c r="C20" s="597"/>
      <c r="D20" s="559"/>
      <c r="E20" s="597"/>
      <c r="F20" s="559"/>
      <c r="G20" s="559"/>
    </row>
    <row r="21" spans="1:7" ht="6" customHeight="1" x14ac:dyDescent="0.2">
      <c r="A21" s="26"/>
      <c r="B21" s="597"/>
      <c r="C21" s="597"/>
      <c r="D21" s="559"/>
      <c r="E21" s="597"/>
      <c r="F21" s="559"/>
      <c r="G21" s="559"/>
    </row>
    <row r="22" spans="1:7" x14ac:dyDescent="0.2">
      <c r="A22" s="75" t="s">
        <v>148</v>
      </c>
      <c r="B22" s="593">
        <v>0</v>
      </c>
      <c r="C22" s="593">
        <v>0</v>
      </c>
      <c r="D22" s="598">
        <f>'Gov Funds - Rev-Exp'!D22</f>
        <v>0</v>
      </c>
      <c r="E22" s="593">
        <v>0</v>
      </c>
      <c r="F22" s="598">
        <f>SUM(D22:E22)</f>
        <v>0</v>
      </c>
      <c r="G22" s="561">
        <f>C22-F22</f>
        <v>0</v>
      </c>
    </row>
    <row r="23" spans="1:7" x14ac:dyDescent="0.2">
      <c r="A23" s="75" t="s">
        <v>303</v>
      </c>
      <c r="B23" s="453"/>
      <c r="C23" s="453"/>
      <c r="D23" s="599"/>
      <c r="E23" s="453"/>
      <c r="F23" s="599"/>
      <c r="G23" s="453"/>
    </row>
    <row r="24" spans="1:7" ht="14.25" customHeight="1" x14ac:dyDescent="0.2">
      <c r="A24" s="71" t="s">
        <v>205</v>
      </c>
      <c r="B24" s="593">
        <v>0</v>
      </c>
      <c r="C24" s="593">
        <v>0</v>
      </c>
      <c r="D24" s="598">
        <f>'Gov Funds - Rev-Exp'!D24</f>
        <v>0</v>
      </c>
      <c r="E24" s="593">
        <v>0</v>
      </c>
      <c r="F24" s="598">
        <f t="shared" ref="F24:F33" si="0">SUM(D24:E24)</f>
        <v>0</v>
      </c>
      <c r="G24" s="561">
        <f t="shared" ref="G24:G33" si="1">C24-F24</f>
        <v>0</v>
      </c>
    </row>
    <row r="25" spans="1:7" ht="14.25" customHeight="1" x14ac:dyDescent="0.2">
      <c r="A25" s="71" t="s">
        <v>304</v>
      </c>
      <c r="B25" s="593">
        <v>0</v>
      </c>
      <c r="C25" s="593">
        <v>0</v>
      </c>
      <c r="D25" s="598">
        <f>'Gov Funds - Rev-Exp'!D25</f>
        <v>0</v>
      </c>
      <c r="E25" s="593">
        <v>0</v>
      </c>
      <c r="F25" s="598">
        <f t="shared" si="0"/>
        <v>0</v>
      </c>
      <c r="G25" s="561">
        <f t="shared" si="1"/>
        <v>0</v>
      </c>
    </row>
    <row r="26" spans="1:7" ht="14.25" customHeight="1" x14ac:dyDescent="0.2">
      <c r="A26" s="71" t="s">
        <v>654</v>
      </c>
      <c r="B26" s="593">
        <v>0</v>
      </c>
      <c r="C26" s="593">
        <v>0</v>
      </c>
      <c r="D26" s="598">
        <f>'Gov Funds - Rev-Exp'!D26</f>
        <v>0</v>
      </c>
      <c r="E26" s="593">
        <v>0</v>
      </c>
      <c r="F26" s="598">
        <f t="shared" si="0"/>
        <v>0</v>
      </c>
      <c r="G26" s="561">
        <f t="shared" si="1"/>
        <v>0</v>
      </c>
    </row>
    <row r="27" spans="1:7" ht="14.25" customHeight="1" x14ac:dyDescent="0.2">
      <c r="A27" s="71" t="s">
        <v>306</v>
      </c>
      <c r="B27" s="593">
        <v>0</v>
      </c>
      <c r="C27" s="593">
        <v>0</v>
      </c>
      <c r="D27" s="598">
        <f>'Gov Funds - Rev-Exp'!D27</f>
        <v>0</v>
      </c>
      <c r="E27" s="593">
        <v>0</v>
      </c>
      <c r="F27" s="598">
        <f t="shared" si="0"/>
        <v>0</v>
      </c>
      <c r="G27" s="561">
        <f t="shared" si="1"/>
        <v>0</v>
      </c>
    </row>
    <row r="28" spans="1:7" ht="14.25" customHeight="1" x14ac:dyDescent="0.2">
      <c r="A28" s="71" t="s">
        <v>658</v>
      </c>
      <c r="B28" s="593">
        <v>0</v>
      </c>
      <c r="C28" s="593">
        <v>0</v>
      </c>
      <c r="D28" s="598">
        <f>'Gov Funds - Rev-Exp'!D28</f>
        <v>0</v>
      </c>
      <c r="E28" s="593">
        <v>0</v>
      </c>
      <c r="F28" s="598">
        <f t="shared" si="0"/>
        <v>0</v>
      </c>
      <c r="G28" s="561">
        <f t="shared" si="1"/>
        <v>0</v>
      </c>
    </row>
    <row r="29" spans="1:7" ht="14.25" customHeight="1" x14ac:dyDescent="0.2">
      <c r="A29" s="71" t="s">
        <v>307</v>
      </c>
      <c r="B29" s="593">
        <v>0</v>
      </c>
      <c r="C29" s="593">
        <v>0</v>
      </c>
      <c r="D29" s="598">
        <f>'Gov Funds - Rev-Exp'!D29</f>
        <v>0</v>
      </c>
      <c r="E29" s="593">
        <v>0</v>
      </c>
      <c r="F29" s="598">
        <f t="shared" si="0"/>
        <v>0</v>
      </c>
      <c r="G29" s="561">
        <f t="shared" si="1"/>
        <v>0</v>
      </c>
    </row>
    <row r="30" spans="1:7" ht="14.25" customHeight="1" x14ac:dyDescent="0.2">
      <c r="A30" s="71" t="s">
        <v>308</v>
      </c>
      <c r="B30" s="593">
        <v>0</v>
      </c>
      <c r="C30" s="593">
        <v>0</v>
      </c>
      <c r="D30" s="598">
        <f>'Gov Funds - Rev-Exp'!D30</f>
        <v>0</v>
      </c>
      <c r="E30" s="593">
        <v>0</v>
      </c>
      <c r="F30" s="598">
        <f t="shared" si="0"/>
        <v>0</v>
      </c>
      <c r="G30" s="561">
        <f t="shared" si="1"/>
        <v>0</v>
      </c>
    </row>
    <row r="31" spans="1:7" ht="14.25" customHeight="1" x14ac:dyDescent="0.2">
      <c r="A31" s="71" t="s">
        <v>666</v>
      </c>
      <c r="B31" s="593">
        <v>0</v>
      </c>
      <c r="C31" s="593">
        <v>0</v>
      </c>
      <c r="D31" s="598">
        <f>'Gov Funds - Rev-Exp'!D31</f>
        <v>0</v>
      </c>
      <c r="E31" s="593">
        <v>0</v>
      </c>
      <c r="F31" s="598">
        <f t="shared" si="0"/>
        <v>0</v>
      </c>
      <c r="G31" s="561">
        <f t="shared" si="1"/>
        <v>0</v>
      </c>
    </row>
    <row r="32" spans="1:7" ht="14.25" customHeight="1" x14ac:dyDescent="0.2">
      <c r="A32" s="75" t="s">
        <v>309</v>
      </c>
      <c r="B32" s="600">
        <v>0</v>
      </c>
      <c r="C32" s="600">
        <v>0</v>
      </c>
      <c r="D32" s="598">
        <f>'Gov Funds - Rev-Exp'!D32</f>
        <v>0</v>
      </c>
      <c r="E32" s="600">
        <v>0</v>
      </c>
      <c r="F32" s="598">
        <f t="shared" si="0"/>
        <v>0</v>
      </c>
      <c r="G32" s="561">
        <f t="shared" si="1"/>
        <v>0</v>
      </c>
    </row>
    <row r="33" spans="1:9" ht="14.25" customHeight="1" x14ac:dyDescent="0.2">
      <c r="A33" s="75" t="s">
        <v>310</v>
      </c>
      <c r="B33" s="600">
        <v>0</v>
      </c>
      <c r="C33" s="600">
        <v>0</v>
      </c>
      <c r="D33" s="598">
        <f>'Gov Funds - Rev-Exp'!D33</f>
        <v>0</v>
      </c>
      <c r="E33" s="600">
        <v>0</v>
      </c>
      <c r="F33" s="598">
        <f t="shared" si="0"/>
        <v>0</v>
      </c>
      <c r="G33" s="561">
        <f t="shared" si="1"/>
        <v>0</v>
      </c>
    </row>
    <row r="34" spans="1:9" ht="14.25" customHeight="1" x14ac:dyDescent="0.2">
      <c r="A34" s="75" t="s">
        <v>311</v>
      </c>
      <c r="B34" s="600">
        <v>0</v>
      </c>
      <c r="C34" s="600">
        <v>0</v>
      </c>
      <c r="D34" s="598">
        <f>'Gov Funds - Rev-Exp'!D34</f>
        <v>0</v>
      </c>
      <c r="E34" s="600">
        <v>0</v>
      </c>
      <c r="F34" s="598">
        <f>SUM(D34:E34)</f>
        <v>0</v>
      </c>
      <c r="G34" s="561">
        <f>C34-F34</f>
        <v>0</v>
      </c>
    </row>
    <row r="35" spans="1:9" ht="14.25" customHeight="1" x14ac:dyDescent="0.2">
      <c r="A35" s="75" t="s">
        <v>312</v>
      </c>
      <c r="B35" s="625"/>
      <c r="C35" s="625"/>
      <c r="D35" s="599"/>
      <c r="E35" s="625"/>
      <c r="F35" s="598"/>
      <c r="G35" s="561"/>
    </row>
    <row r="36" spans="1:9" ht="14.25" customHeight="1" x14ac:dyDescent="0.2">
      <c r="A36" s="75" t="s">
        <v>790</v>
      </c>
      <c r="B36" s="600">
        <v>0</v>
      </c>
      <c r="C36" s="600">
        <v>0</v>
      </c>
      <c r="D36" s="598">
        <f>'Gov Funds - Rev-Exp'!D36</f>
        <v>0</v>
      </c>
      <c r="E36" s="600">
        <v>0</v>
      </c>
      <c r="F36" s="598">
        <f>SUM(D36:E36)</f>
        <v>0</v>
      </c>
      <c r="G36" s="561">
        <f>C36-F36</f>
        <v>0</v>
      </c>
    </row>
    <row r="37" spans="1:9" ht="14.25" customHeight="1" x14ac:dyDescent="0.2">
      <c r="A37" s="75" t="s">
        <v>791</v>
      </c>
      <c r="B37" s="600">
        <v>0</v>
      </c>
      <c r="C37" s="600">
        <v>0</v>
      </c>
      <c r="D37" s="598">
        <f>'Gov Funds - Rev-Exp'!D37</f>
        <v>0</v>
      </c>
      <c r="E37" s="600">
        <v>0</v>
      </c>
      <c r="F37" s="598">
        <f>SUM(D37:E37)</f>
        <v>0</v>
      </c>
      <c r="G37" s="561">
        <f>C37-F37</f>
        <v>0</v>
      </c>
    </row>
    <row r="38" spans="1:9" ht="18" customHeight="1" x14ac:dyDescent="0.2">
      <c r="A38" s="76" t="s">
        <v>315</v>
      </c>
      <c r="B38" s="596">
        <f>SUM(B22:B37)</f>
        <v>0</v>
      </c>
      <c r="C38" s="596">
        <f t="shared" ref="C38:G38" si="2">SUM(C22:C37)</f>
        <v>0</v>
      </c>
      <c r="D38" s="596">
        <f t="shared" si="2"/>
        <v>0</v>
      </c>
      <c r="E38" s="596">
        <f t="shared" si="2"/>
        <v>0</v>
      </c>
      <c r="F38" s="596">
        <f t="shared" si="2"/>
        <v>0</v>
      </c>
      <c r="G38" s="596">
        <f t="shared" si="2"/>
        <v>0</v>
      </c>
    </row>
    <row r="39" spans="1:9" x14ac:dyDescent="0.2">
      <c r="A39" s="76"/>
      <c r="B39" s="561"/>
      <c r="C39" s="561"/>
      <c r="D39" s="561"/>
      <c r="E39" s="561"/>
      <c r="F39" s="561"/>
      <c r="G39" s="561"/>
      <c r="I39" s="2">
        <f>D38-D48</f>
        <v>0</v>
      </c>
    </row>
    <row r="40" spans="1:9" x14ac:dyDescent="0.2">
      <c r="A40" s="72" t="s">
        <v>316</v>
      </c>
      <c r="B40" s="559"/>
      <c r="C40" s="559"/>
      <c r="D40" s="559"/>
      <c r="E40" s="559"/>
      <c r="F40" s="559"/>
      <c r="G40" s="559"/>
    </row>
    <row r="41" spans="1:9" x14ac:dyDescent="0.2">
      <c r="A41" s="80" t="s">
        <v>317</v>
      </c>
      <c r="B41" s="602">
        <f>B18-B38</f>
        <v>0</v>
      </c>
      <c r="C41" s="602">
        <f>C18-C38</f>
        <v>0</v>
      </c>
      <c r="D41" s="602">
        <f>D18-D38</f>
        <v>0</v>
      </c>
      <c r="E41" s="602">
        <f>E18-E38</f>
        <v>0</v>
      </c>
      <c r="F41" s="602">
        <f>F18-F38</f>
        <v>0</v>
      </c>
      <c r="G41" s="602">
        <f>G38+G18</f>
        <v>0</v>
      </c>
    </row>
    <row r="42" spans="1:9" ht="18" customHeight="1" x14ac:dyDescent="0.2">
      <c r="A42" s="26"/>
      <c r="B42" s="559"/>
      <c r="C42" s="559"/>
      <c r="D42" s="559"/>
      <c r="E42" s="559"/>
      <c r="F42" s="559"/>
      <c r="G42" s="559"/>
    </row>
    <row r="43" spans="1:9" ht="18" customHeight="1" x14ac:dyDescent="0.2">
      <c r="A43" s="70" t="s">
        <v>321</v>
      </c>
      <c r="B43" s="559"/>
      <c r="C43" s="559"/>
      <c r="D43" s="559"/>
      <c r="E43" s="559"/>
      <c r="F43" s="559"/>
      <c r="G43" s="559"/>
    </row>
    <row r="44" spans="1:9" ht="6" customHeight="1" x14ac:dyDescent="0.2">
      <c r="A44" s="26"/>
      <c r="B44" s="559"/>
      <c r="C44" s="559"/>
      <c r="D44" s="559"/>
      <c r="E44" s="559"/>
      <c r="F44" s="559"/>
      <c r="G44" s="559"/>
    </row>
    <row r="45" spans="1:9" ht="13.5" customHeight="1" x14ac:dyDescent="0.2">
      <c r="A45" s="71" t="s">
        <v>615</v>
      </c>
      <c r="B45" s="586">
        <v>0</v>
      </c>
      <c r="C45" s="586">
        <v>0</v>
      </c>
      <c r="D45" s="559">
        <f>'Gov Funds - Rev-Exp'!D50</f>
        <v>0</v>
      </c>
      <c r="E45" s="586">
        <v>0</v>
      </c>
      <c r="F45" s="598">
        <f>D45+E45</f>
        <v>0</v>
      </c>
      <c r="G45" s="561">
        <f t="shared" ref="G45:G50" si="3">F45-C45</f>
        <v>0</v>
      </c>
    </row>
    <row r="46" spans="1:9" ht="13.5" customHeight="1" x14ac:dyDescent="0.2">
      <c r="A46" s="71" t="s">
        <v>472</v>
      </c>
      <c r="B46" s="586">
        <v>0</v>
      </c>
      <c r="C46" s="586">
        <v>0</v>
      </c>
      <c r="D46" s="559">
        <f>'Gov Funds - Rev-Exp'!D51</f>
        <v>0</v>
      </c>
      <c r="E46" s="586">
        <v>0</v>
      </c>
      <c r="F46" s="598">
        <f>D46+E46</f>
        <v>0</v>
      </c>
      <c r="G46" s="561">
        <f t="shared" si="3"/>
        <v>0</v>
      </c>
    </row>
    <row r="47" spans="1:9" ht="14.25" customHeight="1" x14ac:dyDescent="0.2">
      <c r="A47" s="71" t="s">
        <v>318</v>
      </c>
      <c r="B47" s="600">
        <v>0</v>
      </c>
      <c r="C47" s="600">
        <v>0</v>
      </c>
      <c r="D47" s="598">
        <f>'Gov Funds - Rev-Exp'!D56</f>
        <v>0</v>
      </c>
      <c r="E47" s="600">
        <v>0</v>
      </c>
      <c r="F47" s="598">
        <f>SUM(D47:E47)</f>
        <v>0</v>
      </c>
      <c r="G47" s="561">
        <f t="shared" si="3"/>
        <v>0</v>
      </c>
    </row>
    <row r="48" spans="1:9" ht="14.25" customHeight="1" x14ac:dyDescent="0.2">
      <c r="A48" s="71" t="s">
        <v>319</v>
      </c>
      <c r="B48" s="608">
        <v>0</v>
      </c>
      <c r="C48" s="608">
        <v>0</v>
      </c>
      <c r="D48" s="609">
        <f>'Gov Funds - Rev-Exp'!D57</f>
        <v>0</v>
      </c>
      <c r="E48" s="608">
        <v>0</v>
      </c>
      <c r="F48" s="609">
        <f>SUM(D48:E48)</f>
        <v>0</v>
      </c>
      <c r="G48" s="607">
        <f t="shared" si="3"/>
        <v>0</v>
      </c>
    </row>
    <row r="49" spans="1:7" ht="18" customHeight="1" x14ac:dyDescent="0.2">
      <c r="A49" s="76" t="s">
        <v>320</v>
      </c>
      <c r="B49" s="610">
        <f>SUM(B45:B48)</f>
        <v>0</v>
      </c>
      <c r="C49" s="610">
        <f>SUM(C45:C48)</f>
        <v>0</v>
      </c>
      <c r="D49" s="610">
        <f>SUM(D45:D48)</f>
        <v>0</v>
      </c>
      <c r="E49" s="610">
        <f>SUM(E45:E48)</f>
        <v>0</v>
      </c>
      <c r="F49" s="610">
        <f>SUM(F45:F48)</f>
        <v>0</v>
      </c>
      <c r="G49" s="602">
        <f t="shared" si="3"/>
        <v>0</v>
      </c>
    </row>
    <row r="50" spans="1:7" ht="20.100000000000001" customHeight="1" x14ac:dyDescent="0.2">
      <c r="A50" s="76" t="s">
        <v>343</v>
      </c>
      <c r="B50" s="453">
        <f>B41+B49</f>
        <v>0</v>
      </c>
      <c r="C50" s="453">
        <f>C41+C49</f>
        <v>0</v>
      </c>
      <c r="D50" s="561">
        <f>D41+D49</f>
        <v>0</v>
      </c>
      <c r="E50" s="453">
        <f>E41+E49</f>
        <v>0</v>
      </c>
      <c r="F50" s="561">
        <f>F41+F49</f>
        <v>0</v>
      </c>
      <c r="G50" s="561">
        <f t="shared" si="3"/>
        <v>0</v>
      </c>
    </row>
    <row r="51" spans="1:7" x14ac:dyDescent="0.2">
      <c r="A51" s="70"/>
      <c r="B51" s="453"/>
      <c r="C51" s="453"/>
      <c r="D51" s="561"/>
      <c r="E51" s="453"/>
      <c r="F51" s="561"/>
      <c r="G51" s="561"/>
    </row>
    <row r="52" spans="1:7" x14ac:dyDescent="0.2">
      <c r="A52" s="70" t="s">
        <v>269</v>
      </c>
      <c r="B52" s="604">
        <v>0</v>
      </c>
      <c r="C52" s="604">
        <v>0</v>
      </c>
      <c r="D52" s="602">
        <f>'Gov Funds - Rev-Exp'!D66</f>
        <v>0</v>
      </c>
      <c r="E52" s="604">
        <v>0</v>
      </c>
      <c r="F52" s="602">
        <f>SUM(D52:E52)</f>
        <v>0</v>
      </c>
      <c r="G52" s="602">
        <f>F52-C52</f>
        <v>0</v>
      </c>
    </row>
    <row r="53" spans="1:7" x14ac:dyDescent="0.2">
      <c r="A53" s="26"/>
      <c r="B53" s="19"/>
      <c r="C53" s="19"/>
      <c r="D53" s="19"/>
      <c r="E53" s="19"/>
      <c r="F53" s="19"/>
      <c r="G53" s="19"/>
    </row>
    <row r="54" spans="1:7" ht="13.5" thickBot="1" x14ac:dyDescent="0.25">
      <c r="A54" s="70" t="s">
        <v>268</v>
      </c>
      <c r="B54" s="591">
        <f>SUM(B50:B52)</f>
        <v>0</v>
      </c>
      <c r="C54" s="591">
        <f>SUM(C50:C52)</f>
        <v>0</v>
      </c>
      <c r="D54" s="591">
        <f>SUM(D50:D52)</f>
        <v>0</v>
      </c>
      <c r="E54" s="591">
        <f>SUM(E50:E52)</f>
        <v>0</v>
      </c>
      <c r="F54" s="591">
        <f>SUM(F50:F52)</f>
        <v>0</v>
      </c>
      <c r="G54" s="591">
        <f>F54-C54</f>
        <v>0</v>
      </c>
    </row>
    <row r="55" spans="1:7" ht="13.5" thickTop="1" x14ac:dyDescent="0.2">
      <c r="A55" s="19"/>
      <c r="B55" s="19"/>
      <c r="C55" s="19"/>
      <c r="D55" s="19"/>
      <c r="E55" s="19"/>
      <c r="F55" s="19"/>
      <c r="G55" s="19"/>
    </row>
    <row r="56" spans="1:7" x14ac:dyDescent="0.2">
      <c r="A56" s="19"/>
      <c r="B56" s="19"/>
      <c r="C56" s="19"/>
      <c r="D56" s="19"/>
      <c r="E56" s="19"/>
      <c r="F56" s="19"/>
      <c r="G56" s="19"/>
    </row>
    <row r="57" spans="1:7" x14ac:dyDescent="0.2">
      <c r="A57" s="19"/>
      <c r="B57" s="19"/>
      <c r="C57" s="19"/>
      <c r="D57" s="19"/>
      <c r="E57" s="19"/>
      <c r="F57" s="19"/>
      <c r="G57" s="19"/>
    </row>
    <row r="58" spans="1:7" x14ac:dyDescent="0.2">
      <c r="A58" s="19"/>
      <c r="B58" s="19"/>
      <c r="C58" s="19"/>
      <c r="D58" s="19"/>
      <c r="E58" s="19"/>
      <c r="F58" s="19"/>
      <c r="G58" s="19"/>
    </row>
    <row r="59" spans="1:7" x14ac:dyDescent="0.2">
      <c r="A59" s="19"/>
      <c r="B59" s="19"/>
      <c r="C59" s="19"/>
      <c r="D59" s="19"/>
      <c r="E59" s="19"/>
      <c r="F59" s="19"/>
      <c r="G59" s="19"/>
    </row>
    <row r="60" spans="1:7" x14ac:dyDescent="0.2">
      <c r="A60" s="19"/>
      <c r="B60" s="19"/>
      <c r="C60" s="19"/>
      <c r="D60" s="19"/>
      <c r="E60" s="19"/>
      <c r="F60" s="19"/>
      <c r="G60" s="19"/>
    </row>
    <row r="61" spans="1:7" x14ac:dyDescent="0.2">
      <c r="A61" s="19"/>
      <c r="B61" s="19"/>
      <c r="C61" s="19"/>
      <c r="D61" s="19"/>
      <c r="E61" s="19"/>
      <c r="F61" s="19"/>
      <c r="G61" s="19"/>
    </row>
    <row r="62" spans="1:7" x14ac:dyDescent="0.2">
      <c r="A62" s="19"/>
      <c r="B62" s="19"/>
      <c r="C62" s="19"/>
      <c r="D62" s="19"/>
      <c r="E62" s="19"/>
      <c r="F62" s="19"/>
      <c r="G62" s="19"/>
    </row>
    <row r="63" spans="1:7" x14ac:dyDescent="0.2">
      <c r="A63" s="19"/>
      <c r="B63" s="19"/>
      <c r="C63" s="19"/>
      <c r="D63" s="19"/>
      <c r="E63" s="19"/>
      <c r="F63" s="19"/>
      <c r="G63" s="19"/>
    </row>
    <row r="64" spans="1:7" x14ac:dyDescent="0.2">
      <c r="A64" s="17"/>
      <c r="B64" s="17"/>
      <c r="C64" s="17"/>
      <c r="D64" s="17"/>
      <c r="E64" s="17"/>
      <c r="F64" s="17"/>
      <c r="G64" s="17"/>
    </row>
    <row r="65" spans="1:7" x14ac:dyDescent="0.2">
      <c r="A65" s="19"/>
      <c r="B65" s="19"/>
      <c r="C65" s="19"/>
      <c r="D65" s="19"/>
      <c r="E65" s="19"/>
      <c r="F65" s="19"/>
      <c r="G65" s="19"/>
    </row>
    <row r="66" spans="1:7" x14ac:dyDescent="0.2">
      <c r="A66" s="17"/>
      <c r="B66" s="17"/>
      <c r="C66" s="17"/>
      <c r="D66" s="17"/>
      <c r="E66" s="17"/>
      <c r="F66" s="17"/>
      <c r="G66" s="17"/>
    </row>
  </sheetData>
  <mergeCells count="1">
    <mergeCell ref="I5:M8"/>
  </mergeCells>
  <pageMargins left="1" right="0.5" top="0.5" bottom="0.5" header="0.5" footer="0.5"/>
  <pageSetup scale="75" orientation="portrait" r:id="rId1"/>
  <headerFooter alignWithMargins="0">
    <oddFooter>&amp;C&amp;11- &amp;P+7 -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0.499984740745262"/>
  </sheetPr>
  <dimension ref="A1:M76"/>
  <sheetViews>
    <sheetView view="pageBreakPreview" topLeftCell="A55" zoomScaleNormal="75" zoomScaleSheetLayoutView="100" workbookViewId="0">
      <selection activeCell="F59" sqref="F59"/>
    </sheetView>
  </sheetViews>
  <sheetFormatPr defaultColWidth="9.77734375" defaultRowHeight="12.75" x14ac:dyDescent="0.2"/>
  <cols>
    <col min="1" max="1" width="33.21875" style="2" customWidth="1"/>
    <col min="2" max="7" width="10.77734375" style="2" customWidth="1"/>
    <col min="8" max="16384" width="9.77734375" style="2"/>
  </cols>
  <sheetData>
    <row r="1" spans="1:13" ht="18" x14ac:dyDescent="0.25">
      <c r="A1" s="70" t="str">
        <f>'DW Net Position'!A1</f>
        <v>SAMPLE COUNTY, WEST VIRGINIA, BOARD OF EDUCATION</v>
      </c>
      <c r="B1" s="3"/>
      <c r="C1" s="3"/>
      <c r="D1" s="4"/>
      <c r="E1" s="4"/>
      <c r="F1" s="4"/>
      <c r="G1" s="4"/>
      <c r="H1" s="381"/>
      <c r="I1" s="743" t="str">
        <f>'Budgetary Comp Sch - SAF'!I1</f>
        <v>WARNING: Sheet is protected to prevent unintentional override of formulas.</v>
      </c>
    </row>
    <row r="2" spans="1:13" ht="18" x14ac:dyDescent="0.25">
      <c r="A2" s="70" t="s">
        <v>646</v>
      </c>
      <c r="B2" s="3"/>
      <c r="C2" s="3"/>
      <c r="D2" s="4"/>
      <c r="E2" s="4"/>
      <c r="F2" s="4"/>
      <c r="G2" s="4"/>
      <c r="H2" s="381"/>
      <c r="I2" s="743" t="str">
        <f>'Budgetary Comp Sch - SAF'!I2</f>
        <v>Password for protected sheet: BOE2025</v>
      </c>
    </row>
    <row r="3" spans="1:13" x14ac:dyDescent="0.2">
      <c r="A3" s="70"/>
      <c r="B3" s="3"/>
      <c r="C3" s="3"/>
      <c r="D3" s="4"/>
      <c r="E3" s="4"/>
      <c r="F3" s="4"/>
      <c r="G3" s="4"/>
    </row>
    <row r="4" spans="1:13" x14ac:dyDescent="0.2">
      <c r="A4" s="100" t="s">
        <v>627</v>
      </c>
      <c r="B4" s="3"/>
      <c r="C4" s="3"/>
      <c r="D4" s="4"/>
      <c r="E4" s="4"/>
      <c r="F4" s="4"/>
    </row>
    <row r="5" spans="1:13" x14ac:dyDescent="0.2">
      <c r="A5" s="103" t="s">
        <v>856</v>
      </c>
      <c r="B5" s="3"/>
      <c r="C5" s="3"/>
      <c r="D5" s="4"/>
      <c r="E5" s="4"/>
      <c r="F5" s="4"/>
      <c r="I5" s="793" t="s">
        <v>632</v>
      </c>
      <c r="J5" s="793"/>
      <c r="K5" s="793"/>
      <c r="L5" s="793"/>
      <c r="M5" s="793"/>
    </row>
    <row r="6" spans="1:13" x14ac:dyDescent="0.2">
      <c r="A6" s="103" t="str">
        <f>'DW Net Position'!A4</f>
        <v>FYE JUNE 30, 2025</v>
      </c>
      <c r="B6" s="3"/>
      <c r="C6" s="3"/>
      <c r="D6" s="4"/>
      <c r="E6" s="4"/>
      <c r="F6" s="4"/>
      <c r="I6" s="793"/>
      <c r="J6" s="793"/>
      <c r="K6" s="793"/>
      <c r="L6" s="793"/>
      <c r="M6" s="793"/>
    </row>
    <row r="7" spans="1:13" x14ac:dyDescent="0.2">
      <c r="A7" s="1"/>
      <c r="B7" s="3"/>
      <c r="C7" s="3"/>
      <c r="D7" s="4"/>
      <c r="E7" s="4"/>
      <c r="F7" s="4"/>
      <c r="I7" s="793"/>
      <c r="J7" s="793"/>
      <c r="K7" s="793"/>
      <c r="L7" s="793"/>
      <c r="M7" s="793"/>
    </row>
    <row r="8" spans="1:13" ht="14.25" customHeight="1" x14ac:dyDescent="0.2">
      <c r="A8" s="1"/>
      <c r="B8" s="3"/>
      <c r="C8" s="3"/>
      <c r="D8" s="18" t="s">
        <v>102</v>
      </c>
      <c r="E8" s="18" t="s">
        <v>580</v>
      </c>
      <c r="F8" s="18" t="s">
        <v>102</v>
      </c>
      <c r="G8" s="18"/>
      <c r="I8" s="793"/>
      <c r="J8" s="793"/>
      <c r="K8" s="793"/>
      <c r="L8" s="793"/>
      <c r="M8" s="793"/>
    </row>
    <row r="9" spans="1:13" ht="14.25" customHeight="1" x14ac:dyDescent="0.2">
      <c r="A9" s="1"/>
      <c r="B9" s="17" t="s">
        <v>103</v>
      </c>
      <c r="C9" s="3"/>
      <c r="D9" s="294" t="s">
        <v>578</v>
      </c>
      <c r="E9" s="294" t="s">
        <v>581</v>
      </c>
      <c r="F9" s="294" t="s">
        <v>582</v>
      </c>
      <c r="G9" s="18"/>
    </row>
    <row r="10" spans="1:13" ht="15.95" customHeight="1" x14ac:dyDescent="0.2">
      <c r="A10" s="17"/>
      <c r="B10" s="98" t="s">
        <v>583</v>
      </c>
      <c r="C10" s="98"/>
      <c r="D10" s="294" t="s">
        <v>579</v>
      </c>
      <c r="E10" s="294" t="s">
        <v>582</v>
      </c>
      <c r="F10" s="294" t="s">
        <v>579</v>
      </c>
      <c r="G10" s="18" t="s">
        <v>112</v>
      </c>
    </row>
    <row r="11" spans="1:13" ht="15.95" customHeight="1" thickBot="1" x14ac:dyDescent="0.25">
      <c r="A11" s="99"/>
      <c r="B11" s="21" t="s">
        <v>109</v>
      </c>
      <c r="C11" s="21" t="s">
        <v>104</v>
      </c>
      <c r="D11" s="21" t="s">
        <v>110</v>
      </c>
      <c r="E11" s="21" t="s">
        <v>579</v>
      </c>
      <c r="F11" s="21" t="s">
        <v>110</v>
      </c>
      <c r="G11" s="21" t="s">
        <v>111</v>
      </c>
    </row>
    <row r="12" spans="1:13" x14ac:dyDescent="0.2">
      <c r="A12" s="70" t="s">
        <v>133</v>
      </c>
      <c r="B12" s="19"/>
      <c r="C12" s="19"/>
      <c r="D12" s="19"/>
      <c r="E12" s="19"/>
      <c r="F12" s="19"/>
      <c r="G12" s="19"/>
    </row>
    <row r="13" spans="1:13" ht="6" customHeight="1" x14ac:dyDescent="0.2">
      <c r="A13" s="19"/>
      <c r="B13" s="19"/>
      <c r="C13" s="19"/>
      <c r="D13" s="19"/>
      <c r="E13" s="19"/>
      <c r="F13" s="19"/>
      <c r="G13" s="19"/>
    </row>
    <row r="14" spans="1:13" x14ac:dyDescent="0.2">
      <c r="A14" s="71" t="s">
        <v>342</v>
      </c>
      <c r="B14" s="334">
        <v>0</v>
      </c>
      <c r="C14" s="605">
        <v>0</v>
      </c>
      <c r="D14" s="589">
        <f>'Gov Funds - Rev-Exp'!E14</f>
        <v>0</v>
      </c>
      <c r="E14" s="605">
        <v>0</v>
      </c>
      <c r="F14" s="589">
        <f>SUM(D14:E14)</f>
        <v>0</v>
      </c>
      <c r="G14" s="590">
        <f>F14-C14</f>
        <v>0</v>
      </c>
    </row>
    <row r="15" spans="1:13" ht="14.25" customHeight="1" x14ac:dyDescent="0.2">
      <c r="A15" s="71" t="s">
        <v>298</v>
      </c>
      <c r="B15" s="593">
        <v>0</v>
      </c>
      <c r="C15" s="593">
        <v>0</v>
      </c>
      <c r="D15" s="594">
        <f>'Gov Funds - Rev-Exp'!E15</f>
        <v>0</v>
      </c>
      <c r="E15" s="593">
        <v>0</v>
      </c>
      <c r="F15" s="594">
        <f>SUM(D15:E15)</f>
        <v>0</v>
      </c>
      <c r="G15" s="561">
        <f>F15-C15</f>
        <v>0</v>
      </c>
    </row>
    <row r="16" spans="1:13" ht="14.25" customHeight="1" x14ac:dyDescent="0.2">
      <c r="A16" s="71" t="s">
        <v>299</v>
      </c>
      <c r="B16" s="593">
        <v>0</v>
      </c>
      <c r="C16" s="593">
        <v>0</v>
      </c>
      <c r="D16" s="594">
        <f>'Gov Funds - Rev-Exp'!E16</f>
        <v>0</v>
      </c>
      <c r="E16" s="593">
        <v>0</v>
      </c>
      <c r="F16" s="594">
        <f>SUM(D16:E16)</f>
        <v>0</v>
      </c>
      <c r="G16" s="561">
        <f>F16-C16</f>
        <v>0</v>
      </c>
    </row>
    <row r="17" spans="1:7" ht="14.25" customHeight="1" x14ac:dyDescent="0.2">
      <c r="A17" s="71" t="s">
        <v>300</v>
      </c>
      <c r="B17" s="593">
        <v>0</v>
      </c>
      <c r="C17" s="593">
        <v>0</v>
      </c>
      <c r="D17" s="594">
        <f>'Gov Funds - Rev-Exp'!E17</f>
        <v>0</v>
      </c>
      <c r="E17" s="593">
        <v>0</v>
      </c>
      <c r="F17" s="594">
        <f>SUM(D17:E17)</f>
        <v>0</v>
      </c>
      <c r="G17" s="561">
        <f>F17-C17</f>
        <v>0</v>
      </c>
    </row>
    <row r="18" spans="1:7" ht="20.100000000000001" customHeight="1" x14ac:dyDescent="0.2">
      <c r="A18" s="76" t="s">
        <v>301</v>
      </c>
      <c r="B18" s="595">
        <f>SUM(B14:B17)</f>
        <v>0</v>
      </c>
      <c r="C18" s="595">
        <f>SUM(C14:C17)</f>
        <v>0</v>
      </c>
      <c r="D18" s="596">
        <f>SUM(D14:D17)</f>
        <v>0</v>
      </c>
      <c r="E18" s="595">
        <f>SUM(E14:E17)</f>
        <v>0</v>
      </c>
      <c r="F18" s="596">
        <f>SUM(F14:F17)</f>
        <v>0</v>
      </c>
      <c r="G18" s="596">
        <f>F18-C18</f>
        <v>0</v>
      </c>
    </row>
    <row r="19" spans="1:7" x14ac:dyDescent="0.2">
      <c r="A19" s="19"/>
      <c r="B19" s="597"/>
      <c r="C19" s="597"/>
      <c r="D19" s="559"/>
      <c r="E19" s="597"/>
      <c r="F19" s="559"/>
      <c r="G19" s="559"/>
    </row>
    <row r="20" spans="1:7" x14ac:dyDescent="0.2">
      <c r="A20" s="70" t="s">
        <v>302</v>
      </c>
      <c r="B20" s="597"/>
      <c r="C20" s="597"/>
      <c r="D20" s="559"/>
      <c r="E20" s="597"/>
      <c r="F20" s="559"/>
      <c r="G20" s="559"/>
    </row>
    <row r="21" spans="1:7" ht="6" customHeight="1" x14ac:dyDescent="0.2">
      <c r="A21" s="26"/>
      <c r="B21" s="597"/>
      <c r="C21" s="597"/>
      <c r="D21" s="559"/>
      <c r="E21" s="597"/>
      <c r="F21" s="559"/>
      <c r="G21" s="559"/>
    </row>
    <row r="22" spans="1:7" x14ac:dyDescent="0.2">
      <c r="A22" s="75" t="s">
        <v>148</v>
      </c>
      <c r="B22" s="593">
        <v>0</v>
      </c>
      <c r="C22" s="593">
        <v>0</v>
      </c>
      <c r="D22" s="598">
        <f>'Gov Funds - Rev-Exp'!E22</f>
        <v>0</v>
      </c>
      <c r="E22" s="593">
        <v>0</v>
      </c>
      <c r="F22" s="598">
        <f>SUM(D22:E22)</f>
        <v>0</v>
      </c>
      <c r="G22" s="561">
        <f>C22-F22</f>
        <v>0</v>
      </c>
    </row>
    <row r="23" spans="1:7" x14ac:dyDescent="0.2">
      <c r="A23" s="75" t="s">
        <v>303</v>
      </c>
      <c r="B23" s="453"/>
      <c r="C23" s="453"/>
      <c r="D23" s="599"/>
      <c r="E23" s="453"/>
      <c r="F23" s="599"/>
      <c r="G23" s="453"/>
    </row>
    <row r="24" spans="1:7" ht="14.25" customHeight="1" x14ac:dyDescent="0.2">
      <c r="A24" s="71" t="s">
        <v>205</v>
      </c>
      <c r="B24" s="593">
        <v>0</v>
      </c>
      <c r="C24" s="593">
        <v>0</v>
      </c>
      <c r="D24" s="598">
        <f>'Gov Funds - Rev-Exp'!E24</f>
        <v>0</v>
      </c>
      <c r="E24" s="593">
        <v>0</v>
      </c>
      <c r="F24" s="598">
        <f t="shared" ref="F24:F33" si="0">SUM(D24:E24)</f>
        <v>0</v>
      </c>
      <c r="G24" s="561">
        <f>C24-F24</f>
        <v>0</v>
      </c>
    </row>
    <row r="25" spans="1:7" ht="14.25" customHeight="1" x14ac:dyDescent="0.2">
      <c r="A25" s="71" t="s">
        <v>304</v>
      </c>
      <c r="B25" s="593">
        <v>0</v>
      </c>
      <c r="C25" s="593">
        <v>0</v>
      </c>
      <c r="D25" s="598">
        <f>'Gov Funds - Rev-Exp'!E25</f>
        <v>0</v>
      </c>
      <c r="E25" s="593">
        <v>0</v>
      </c>
      <c r="F25" s="598">
        <f t="shared" si="0"/>
        <v>0</v>
      </c>
      <c r="G25" s="561">
        <f t="shared" ref="G25:G33" si="1">C25-F25</f>
        <v>0</v>
      </c>
    </row>
    <row r="26" spans="1:7" ht="14.25" customHeight="1" x14ac:dyDescent="0.2">
      <c r="A26" s="71" t="s">
        <v>654</v>
      </c>
      <c r="B26" s="593">
        <v>0</v>
      </c>
      <c r="C26" s="593">
        <v>0</v>
      </c>
      <c r="D26" s="598">
        <f>'Gov Funds - Rev-Exp'!E26</f>
        <v>0</v>
      </c>
      <c r="E26" s="593">
        <v>0</v>
      </c>
      <c r="F26" s="598">
        <f t="shared" si="0"/>
        <v>0</v>
      </c>
      <c r="G26" s="561">
        <f t="shared" si="1"/>
        <v>0</v>
      </c>
    </row>
    <row r="27" spans="1:7" ht="14.25" customHeight="1" x14ac:dyDescent="0.2">
      <c r="A27" s="71" t="s">
        <v>248</v>
      </c>
      <c r="B27" s="593">
        <v>0</v>
      </c>
      <c r="C27" s="593">
        <v>0</v>
      </c>
      <c r="D27" s="598">
        <f>'Gov Funds - Rev-Exp'!E27</f>
        <v>0</v>
      </c>
      <c r="E27" s="593">
        <v>0</v>
      </c>
      <c r="F27" s="598">
        <f t="shared" si="0"/>
        <v>0</v>
      </c>
      <c r="G27" s="561">
        <f t="shared" si="1"/>
        <v>0</v>
      </c>
    </row>
    <row r="28" spans="1:7" ht="14.25" customHeight="1" x14ac:dyDescent="0.2">
      <c r="A28" s="71" t="s">
        <v>658</v>
      </c>
      <c r="B28" s="593">
        <v>0</v>
      </c>
      <c r="C28" s="593">
        <v>0</v>
      </c>
      <c r="D28" s="598">
        <f>'Gov Funds - Rev-Exp'!E28</f>
        <v>0</v>
      </c>
      <c r="E28" s="593">
        <v>0</v>
      </c>
      <c r="F28" s="598">
        <f t="shared" si="0"/>
        <v>0</v>
      </c>
      <c r="G28" s="561">
        <f t="shared" si="1"/>
        <v>0</v>
      </c>
    </row>
    <row r="29" spans="1:7" ht="14.25" customHeight="1" x14ac:dyDescent="0.2">
      <c r="A29" s="71" t="s">
        <v>307</v>
      </c>
      <c r="B29" s="593">
        <v>0</v>
      </c>
      <c r="C29" s="593">
        <v>0</v>
      </c>
      <c r="D29" s="598">
        <f>'Gov Funds - Rev-Exp'!E29</f>
        <v>0</v>
      </c>
      <c r="E29" s="593">
        <v>0</v>
      </c>
      <c r="F29" s="598">
        <f t="shared" si="0"/>
        <v>0</v>
      </c>
      <c r="G29" s="561">
        <f t="shared" si="1"/>
        <v>0</v>
      </c>
    </row>
    <row r="30" spans="1:7" ht="14.25" customHeight="1" x14ac:dyDescent="0.2">
      <c r="A30" s="71" t="s">
        <v>308</v>
      </c>
      <c r="B30" s="593">
        <v>0</v>
      </c>
      <c r="C30" s="593">
        <v>0</v>
      </c>
      <c r="D30" s="598">
        <f>'Gov Funds - Rev-Exp'!E30</f>
        <v>0</v>
      </c>
      <c r="E30" s="593">
        <v>0</v>
      </c>
      <c r="F30" s="598">
        <f t="shared" si="0"/>
        <v>0</v>
      </c>
      <c r="G30" s="561">
        <f t="shared" si="1"/>
        <v>0</v>
      </c>
    </row>
    <row r="31" spans="1:7" ht="14.25" customHeight="1" x14ac:dyDescent="0.2">
      <c r="A31" s="71" t="s">
        <v>666</v>
      </c>
      <c r="B31" s="593">
        <v>0</v>
      </c>
      <c r="C31" s="593">
        <v>0</v>
      </c>
      <c r="D31" s="598">
        <f>'Gov Funds - Rev-Exp'!E31</f>
        <v>0</v>
      </c>
      <c r="E31" s="593">
        <v>0</v>
      </c>
      <c r="F31" s="598">
        <f t="shared" ref="F31" si="2">SUM(D31:E31)</f>
        <v>0</v>
      </c>
      <c r="G31" s="561">
        <f t="shared" ref="G31" si="3">C31-F31</f>
        <v>0</v>
      </c>
    </row>
    <row r="32" spans="1:7" ht="14.25" customHeight="1" x14ac:dyDescent="0.2">
      <c r="A32" s="75" t="s">
        <v>309</v>
      </c>
      <c r="B32" s="600">
        <v>0</v>
      </c>
      <c r="C32" s="600">
        <v>0</v>
      </c>
      <c r="D32" s="598">
        <f>'Gov Funds - Rev-Exp'!E32</f>
        <v>0</v>
      </c>
      <c r="E32" s="600">
        <v>0</v>
      </c>
      <c r="F32" s="598">
        <f t="shared" si="0"/>
        <v>0</v>
      </c>
      <c r="G32" s="561">
        <f t="shared" si="1"/>
        <v>0</v>
      </c>
    </row>
    <row r="33" spans="1:7" ht="14.25" customHeight="1" x14ac:dyDescent="0.2">
      <c r="A33" s="75" t="s">
        <v>310</v>
      </c>
      <c r="B33" s="600">
        <v>0</v>
      </c>
      <c r="C33" s="600">
        <v>0</v>
      </c>
      <c r="D33" s="598">
        <f>'Gov Funds - Rev-Exp'!E33</f>
        <v>0</v>
      </c>
      <c r="E33" s="600">
        <v>0</v>
      </c>
      <c r="F33" s="598">
        <f t="shared" si="0"/>
        <v>0</v>
      </c>
      <c r="G33" s="561">
        <f t="shared" si="1"/>
        <v>0</v>
      </c>
    </row>
    <row r="34" spans="1:7" ht="14.25" customHeight="1" x14ac:dyDescent="0.2">
      <c r="A34" s="75" t="s">
        <v>311</v>
      </c>
      <c r="B34" s="600">
        <v>0</v>
      </c>
      <c r="C34" s="600">
        <v>0</v>
      </c>
      <c r="D34" s="598">
        <f>'Gov Funds - Rev-Exp'!E34</f>
        <v>0</v>
      </c>
      <c r="E34" s="600">
        <v>0</v>
      </c>
      <c r="F34" s="598">
        <f>SUM(D34:E34)</f>
        <v>0</v>
      </c>
      <c r="G34" s="561">
        <f>C34-F34</f>
        <v>0</v>
      </c>
    </row>
    <row r="35" spans="1:7" ht="14.25" customHeight="1" x14ac:dyDescent="0.2">
      <c r="A35" s="75" t="s">
        <v>312</v>
      </c>
      <c r="B35" s="599"/>
      <c r="C35" s="599"/>
      <c r="D35" s="599"/>
      <c r="E35" s="599"/>
      <c r="F35" s="598"/>
      <c r="G35" s="561"/>
    </row>
    <row r="36" spans="1:7" ht="14.25" customHeight="1" x14ac:dyDescent="0.2">
      <c r="A36" s="75" t="s">
        <v>790</v>
      </c>
      <c r="B36" s="600">
        <v>0</v>
      </c>
      <c r="C36" s="600">
        <v>0</v>
      </c>
      <c r="D36" s="598">
        <f>'Gov Funds - Rev-Exp'!E36</f>
        <v>0</v>
      </c>
      <c r="E36" s="600">
        <v>0</v>
      </c>
      <c r="F36" s="598">
        <f>SUM(D36:E36)</f>
        <v>0</v>
      </c>
      <c r="G36" s="561">
        <f>C36-F36</f>
        <v>0</v>
      </c>
    </row>
    <row r="37" spans="1:7" ht="14.25" customHeight="1" x14ac:dyDescent="0.2">
      <c r="A37" s="75" t="s">
        <v>791</v>
      </c>
      <c r="B37" s="600">
        <v>0</v>
      </c>
      <c r="C37" s="600">
        <v>0</v>
      </c>
      <c r="D37" s="598">
        <f>'Gov Funds - Rev-Exp'!E37</f>
        <v>0</v>
      </c>
      <c r="E37" s="600">
        <v>0</v>
      </c>
      <c r="F37" s="598">
        <f>SUM(D37:E37)</f>
        <v>0</v>
      </c>
      <c r="G37" s="598">
        <f>C37-F37</f>
        <v>0</v>
      </c>
    </row>
    <row r="38" spans="1:7" ht="14.25" customHeight="1" x14ac:dyDescent="0.2">
      <c r="A38" s="75" t="str">
        <f>'Budgetary Comp Sch - Sp Rev'!A38</f>
        <v>Finance Leases:</v>
      </c>
      <c r="B38" s="599"/>
      <c r="C38" s="599"/>
      <c r="D38" s="599"/>
      <c r="E38" s="599"/>
      <c r="F38" s="598"/>
      <c r="G38" s="598"/>
    </row>
    <row r="39" spans="1:7" ht="14.25" customHeight="1" x14ac:dyDescent="0.2">
      <c r="A39" s="75" t="s">
        <v>1042</v>
      </c>
      <c r="B39" s="600">
        <v>0</v>
      </c>
      <c r="C39" s="600">
        <v>0</v>
      </c>
      <c r="D39" s="598">
        <f>'Gov Funds - Rev-Exp'!E39</f>
        <v>0</v>
      </c>
      <c r="E39" s="600">
        <v>0</v>
      </c>
      <c r="F39" s="598">
        <f t="shared" ref="F39:F40" si="4">SUM(D39:E39)</f>
        <v>0</v>
      </c>
      <c r="G39" s="598">
        <f t="shared" ref="G39:G40" si="5">C39-F39</f>
        <v>0</v>
      </c>
    </row>
    <row r="40" spans="1:7" ht="14.25" customHeight="1" x14ac:dyDescent="0.2">
      <c r="A40" s="75" t="s">
        <v>1043</v>
      </c>
      <c r="B40" s="600">
        <v>0</v>
      </c>
      <c r="C40" s="600">
        <v>0</v>
      </c>
      <c r="D40" s="598">
        <f>'Gov Funds - Rev-Exp'!E40</f>
        <v>0</v>
      </c>
      <c r="E40" s="600">
        <v>0</v>
      </c>
      <c r="F40" s="598">
        <f t="shared" si="4"/>
        <v>0</v>
      </c>
      <c r="G40" s="598">
        <f t="shared" si="5"/>
        <v>0</v>
      </c>
    </row>
    <row r="41" spans="1:7" ht="14.25" customHeight="1" x14ac:dyDescent="0.2">
      <c r="A41" s="75" t="str">
        <f>'Budgetary Comp Sch - Sp Rev'!A41</f>
        <v>SBITAs:</v>
      </c>
      <c r="B41" s="599"/>
      <c r="C41" s="599"/>
      <c r="D41" s="599"/>
      <c r="E41" s="599"/>
      <c r="F41" s="598"/>
      <c r="G41" s="598"/>
    </row>
    <row r="42" spans="1:7" ht="14.25" customHeight="1" x14ac:dyDescent="0.2">
      <c r="A42" s="75" t="s">
        <v>1042</v>
      </c>
      <c r="B42" s="600">
        <v>0</v>
      </c>
      <c r="C42" s="600">
        <v>0</v>
      </c>
      <c r="D42" s="598">
        <f>'Gov Funds - Rev-Exp'!E42</f>
        <v>0</v>
      </c>
      <c r="E42" s="600">
        <v>0</v>
      </c>
      <c r="F42" s="598">
        <f t="shared" ref="F42:F43" si="6">SUM(D42:E42)</f>
        <v>0</v>
      </c>
      <c r="G42" s="598">
        <f t="shared" ref="G42:G43" si="7">C42-F42</f>
        <v>0</v>
      </c>
    </row>
    <row r="43" spans="1:7" ht="14.25" customHeight="1" x14ac:dyDescent="0.2">
      <c r="A43" s="75" t="s">
        <v>1043</v>
      </c>
      <c r="B43" s="600">
        <v>0</v>
      </c>
      <c r="C43" s="600">
        <v>0</v>
      </c>
      <c r="D43" s="598">
        <f>'Gov Funds - Rev-Exp'!E43</f>
        <v>0</v>
      </c>
      <c r="E43" s="600">
        <v>0</v>
      </c>
      <c r="F43" s="598">
        <f t="shared" si="6"/>
        <v>0</v>
      </c>
      <c r="G43" s="609">
        <f t="shared" si="7"/>
        <v>0</v>
      </c>
    </row>
    <row r="44" spans="1:7" ht="18" customHeight="1" x14ac:dyDescent="0.2">
      <c r="A44" s="76" t="s">
        <v>315</v>
      </c>
      <c r="B44" s="596">
        <f>SUM(B22:B43)</f>
        <v>0</v>
      </c>
      <c r="C44" s="596">
        <f t="shared" ref="C44:G44" si="8">SUM(C22:C43)</f>
        <v>0</v>
      </c>
      <c r="D44" s="596">
        <f t="shared" si="8"/>
        <v>0</v>
      </c>
      <c r="E44" s="596">
        <f t="shared" si="8"/>
        <v>0</v>
      </c>
      <c r="F44" s="596">
        <f t="shared" si="8"/>
        <v>0</v>
      </c>
      <c r="G44" s="596">
        <f t="shared" si="8"/>
        <v>0</v>
      </c>
    </row>
    <row r="45" spans="1:7" x14ac:dyDescent="0.2">
      <c r="A45" s="76"/>
      <c r="B45" s="561"/>
      <c r="C45" s="561"/>
      <c r="D45" s="561"/>
      <c r="E45" s="561"/>
      <c r="F45" s="561"/>
      <c r="G45" s="561"/>
    </row>
    <row r="46" spans="1:7" x14ac:dyDescent="0.2">
      <c r="A46" s="72" t="s">
        <v>316</v>
      </c>
      <c r="B46" s="559"/>
      <c r="C46" s="559"/>
      <c r="D46" s="559"/>
      <c r="E46" s="559"/>
      <c r="F46" s="559"/>
      <c r="G46" s="559"/>
    </row>
    <row r="47" spans="1:7" x14ac:dyDescent="0.2">
      <c r="A47" s="80" t="s">
        <v>317</v>
      </c>
      <c r="B47" s="602">
        <f>B18-B44</f>
        <v>0</v>
      </c>
      <c r="C47" s="602">
        <f>C18-C44</f>
        <v>0</v>
      </c>
      <c r="D47" s="602">
        <f>D18-D44</f>
        <v>0</v>
      </c>
      <c r="E47" s="602">
        <f>E18-E44</f>
        <v>0</v>
      </c>
      <c r="F47" s="602">
        <f>F18-F44</f>
        <v>0</v>
      </c>
      <c r="G47" s="602">
        <f>G44+G18</f>
        <v>0</v>
      </c>
    </row>
    <row r="48" spans="1:7" ht="18" customHeight="1" x14ac:dyDescent="0.2">
      <c r="A48" s="26"/>
      <c r="B48" s="559"/>
      <c r="C48" s="559"/>
      <c r="D48" s="559"/>
      <c r="E48" s="559"/>
      <c r="F48" s="559"/>
      <c r="G48" s="559"/>
    </row>
    <row r="49" spans="1:7" ht="18" customHeight="1" x14ac:dyDescent="0.2">
      <c r="A49" s="70" t="s">
        <v>321</v>
      </c>
      <c r="B49" s="559"/>
      <c r="C49" s="559"/>
      <c r="D49" s="559"/>
      <c r="E49" s="559"/>
      <c r="F49" s="559"/>
      <c r="G49" s="559"/>
    </row>
    <row r="50" spans="1:7" ht="6" customHeight="1" x14ac:dyDescent="0.2">
      <c r="A50" s="26"/>
      <c r="B50" s="559"/>
      <c r="C50" s="559"/>
      <c r="D50" s="559"/>
      <c r="E50" s="559"/>
      <c r="F50" s="559"/>
      <c r="G50" s="559"/>
    </row>
    <row r="51" spans="1:7" ht="13.5" customHeight="1" x14ac:dyDescent="0.2">
      <c r="A51" s="71" t="str">
        <f>'Budgetary Comp Sch - Sp Rev'!A51</f>
        <v>Proceeds from disposal of real or personal property</v>
      </c>
      <c r="B51" s="586">
        <v>0</v>
      </c>
      <c r="C51" s="586">
        <v>0</v>
      </c>
      <c r="D51" s="559">
        <f>'Gov Funds - Rev-Exp'!E50</f>
        <v>0</v>
      </c>
      <c r="E51" s="586">
        <v>0</v>
      </c>
      <c r="F51" s="598">
        <f>D51+E51</f>
        <v>0</v>
      </c>
      <c r="G51" s="561">
        <f t="shared" ref="G51:G60" si="9">F51-C51</f>
        <v>0</v>
      </c>
    </row>
    <row r="52" spans="1:7" ht="13.5" customHeight="1" x14ac:dyDescent="0.2">
      <c r="A52" s="71" t="str">
        <f>'Budgetary Comp Sch - Sp Rev'!A52</f>
        <v>Proceeds from the sale of bonds</v>
      </c>
      <c r="B52" s="586">
        <v>0</v>
      </c>
      <c r="C52" s="586">
        <v>0</v>
      </c>
      <c r="D52" s="559">
        <f>'Gov Funds - Rev-Exp'!E51</f>
        <v>0</v>
      </c>
      <c r="E52" s="586">
        <v>0</v>
      </c>
      <c r="F52" s="598">
        <f>D52+E52</f>
        <v>0</v>
      </c>
      <c r="G52" s="561">
        <f t="shared" si="9"/>
        <v>0</v>
      </c>
    </row>
    <row r="53" spans="1:7" ht="13.5" customHeight="1" x14ac:dyDescent="0.2">
      <c r="A53" s="71" t="str">
        <f>'Budgetary Comp Sch - Sp Rev'!A53</f>
        <v>Premium on sale of bonds</v>
      </c>
      <c r="B53" s="586">
        <v>0</v>
      </c>
      <c r="C53" s="586">
        <v>0</v>
      </c>
      <c r="D53" s="559">
        <f>'Gov Funds - Rev-Exp'!E52</f>
        <v>0</v>
      </c>
      <c r="E53" s="586">
        <v>0</v>
      </c>
      <c r="F53" s="598">
        <f t="shared" ref="F53:F56" si="10">D53+E53</f>
        <v>0</v>
      </c>
      <c r="G53" s="561">
        <f t="shared" ref="G53:G56" si="11">F53-C53</f>
        <v>0</v>
      </c>
    </row>
    <row r="54" spans="1:7" ht="13.5" customHeight="1" x14ac:dyDescent="0.2">
      <c r="A54" s="71" t="str">
        <f>'Budgetary Comp Sch - Sp Rev'!A54</f>
        <v>Proceeds from finance lease</v>
      </c>
      <c r="B54" s="586">
        <v>0</v>
      </c>
      <c r="C54" s="586">
        <v>0</v>
      </c>
      <c r="D54" s="559">
        <f>'Gov Funds - Rev-Exp'!E53</f>
        <v>0</v>
      </c>
      <c r="E54" s="586">
        <v>0</v>
      </c>
      <c r="F54" s="598">
        <f t="shared" si="10"/>
        <v>0</v>
      </c>
      <c r="G54" s="561">
        <f t="shared" si="11"/>
        <v>0</v>
      </c>
    </row>
    <row r="55" spans="1:7" ht="13.5" customHeight="1" x14ac:dyDescent="0.2">
      <c r="A55" s="71" t="str">
        <f>'Budgetary Comp Sch - Sp Rev'!A55</f>
        <v>Proceeds from financed purchases</v>
      </c>
      <c r="B55" s="586">
        <v>0</v>
      </c>
      <c r="C55" s="586">
        <v>0</v>
      </c>
      <c r="D55" s="559">
        <f>'Gov Funds - Rev-Exp'!E54</f>
        <v>0</v>
      </c>
      <c r="E55" s="586">
        <v>0</v>
      </c>
      <c r="F55" s="598">
        <f t="shared" si="10"/>
        <v>0</v>
      </c>
      <c r="G55" s="561">
        <f t="shared" si="11"/>
        <v>0</v>
      </c>
    </row>
    <row r="56" spans="1:7" ht="13.5" customHeight="1" x14ac:dyDescent="0.2">
      <c r="A56" s="71" t="str">
        <f>'Budgetary Comp Sch - Sp Rev'!A56</f>
        <v>Proceeds from SBITAs</v>
      </c>
      <c r="B56" s="586">
        <v>0</v>
      </c>
      <c r="C56" s="586">
        <v>0</v>
      </c>
      <c r="D56" s="559">
        <f>'Gov Funds - Rev-Exp'!E55</f>
        <v>0</v>
      </c>
      <c r="E56" s="586">
        <v>0</v>
      </c>
      <c r="F56" s="598">
        <f t="shared" si="10"/>
        <v>0</v>
      </c>
      <c r="G56" s="561">
        <f t="shared" si="11"/>
        <v>0</v>
      </c>
    </row>
    <row r="57" spans="1:7" ht="14.25" customHeight="1" x14ac:dyDescent="0.2">
      <c r="A57" s="71" t="s">
        <v>318</v>
      </c>
      <c r="B57" s="600">
        <v>0</v>
      </c>
      <c r="C57" s="600">
        <v>0</v>
      </c>
      <c r="D57" s="598">
        <f>'Gov Funds - Rev-Exp'!E56</f>
        <v>0</v>
      </c>
      <c r="E57" s="586">
        <v>0</v>
      </c>
      <c r="F57" s="598">
        <f>SUM(D57:E57)</f>
        <v>0</v>
      </c>
      <c r="G57" s="561">
        <f t="shared" si="9"/>
        <v>0</v>
      </c>
    </row>
    <row r="58" spans="1:7" ht="14.25" customHeight="1" x14ac:dyDescent="0.2">
      <c r="A58" s="71" t="s">
        <v>319</v>
      </c>
      <c r="B58" s="608">
        <v>0</v>
      </c>
      <c r="C58" s="608">
        <v>0</v>
      </c>
      <c r="D58" s="609">
        <f>'Gov Funds - Rev-Exp'!E57</f>
        <v>0</v>
      </c>
      <c r="E58" s="608">
        <v>0</v>
      </c>
      <c r="F58" s="609">
        <f>SUM(D58:E58)</f>
        <v>0</v>
      </c>
      <c r="G58" s="607">
        <f t="shared" si="9"/>
        <v>0</v>
      </c>
    </row>
    <row r="59" spans="1:7" ht="18" customHeight="1" x14ac:dyDescent="0.2">
      <c r="A59" s="76" t="s">
        <v>320</v>
      </c>
      <c r="B59" s="610">
        <f>SUM(B51:B58)</f>
        <v>0</v>
      </c>
      <c r="C59" s="610">
        <f>SUM(C51:C58)</f>
        <v>0</v>
      </c>
      <c r="D59" s="610">
        <f>SUM(D51:D58)</f>
        <v>0</v>
      </c>
      <c r="E59" s="610">
        <f>SUM(E51:E58)</f>
        <v>0</v>
      </c>
      <c r="F59" s="610">
        <f>SUM(F51:F58)</f>
        <v>0</v>
      </c>
      <c r="G59" s="602">
        <f t="shared" si="9"/>
        <v>0</v>
      </c>
    </row>
    <row r="60" spans="1:7" ht="20.100000000000001" customHeight="1" x14ac:dyDescent="0.2">
      <c r="A60" s="76" t="s">
        <v>343</v>
      </c>
      <c r="B60" s="453">
        <f>B47+B59</f>
        <v>0</v>
      </c>
      <c r="C60" s="453">
        <f>C47+C59</f>
        <v>0</v>
      </c>
      <c r="D60" s="561">
        <f>D47+D59</f>
        <v>0</v>
      </c>
      <c r="E60" s="453">
        <f>E47+E59</f>
        <v>0</v>
      </c>
      <c r="F60" s="561">
        <f>F47+F59</f>
        <v>0</v>
      </c>
      <c r="G60" s="561">
        <f t="shared" si="9"/>
        <v>0</v>
      </c>
    </row>
    <row r="61" spans="1:7" x14ac:dyDescent="0.2">
      <c r="A61" s="70"/>
      <c r="B61" s="453"/>
      <c r="C61" s="453"/>
      <c r="D61" s="561"/>
      <c r="E61" s="453"/>
      <c r="F61" s="561"/>
      <c r="G61" s="561"/>
    </row>
    <row r="62" spans="1:7" x14ac:dyDescent="0.2">
      <c r="A62" s="70" t="s">
        <v>269</v>
      </c>
      <c r="B62" s="604">
        <v>0</v>
      </c>
      <c r="C62" s="604">
        <v>0</v>
      </c>
      <c r="D62" s="602">
        <f>'Gov Funds - Rev-Exp'!E66</f>
        <v>0</v>
      </c>
      <c r="E62" s="604">
        <v>0</v>
      </c>
      <c r="F62" s="602">
        <f>SUM(D62:E62)</f>
        <v>0</v>
      </c>
      <c r="G62" s="602">
        <f>F62-C62</f>
        <v>0</v>
      </c>
    </row>
    <row r="63" spans="1:7" x14ac:dyDescent="0.2">
      <c r="A63" s="26"/>
      <c r="B63" s="19"/>
      <c r="C63" s="19"/>
      <c r="D63" s="19"/>
      <c r="E63" s="19"/>
      <c r="F63" s="19"/>
      <c r="G63" s="19"/>
    </row>
    <row r="64" spans="1:7" ht="13.5" thickBot="1" x14ac:dyDescent="0.25">
      <c r="A64" s="70" t="s">
        <v>268</v>
      </c>
      <c r="B64" s="591">
        <f>SUM(B60:B62)</f>
        <v>0</v>
      </c>
      <c r="C64" s="591">
        <f>SUM(C60:C62)</f>
        <v>0</v>
      </c>
      <c r="D64" s="591">
        <f>SUM(D60:D62)</f>
        <v>0</v>
      </c>
      <c r="E64" s="591">
        <f>SUM(E60:E62)</f>
        <v>0</v>
      </c>
      <c r="F64" s="591">
        <f>SUM(F60:F62)</f>
        <v>0</v>
      </c>
      <c r="G64" s="591">
        <f>F64-C64</f>
        <v>0</v>
      </c>
    </row>
    <row r="65" spans="1:7" ht="13.5" thickTop="1" x14ac:dyDescent="0.2">
      <c r="A65" s="19"/>
      <c r="B65" s="19"/>
      <c r="C65" s="19"/>
      <c r="D65" s="19"/>
      <c r="E65" s="19"/>
      <c r="F65" s="19"/>
      <c r="G65" s="19"/>
    </row>
    <row r="66" spans="1:7" x14ac:dyDescent="0.2">
      <c r="A66" s="19"/>
      <c r="B66" s="19"/>
      <c r="C66" s="19"/>
      <c r="D66" s="19"/>
      <c r="E66" s="19"/>
      <c r="F66" s="19"/>
      <c r="G66" s="19"/>
    </row>
    <row r="67" spans="1:7" x14ac:dyDescent="0.2">
      <c r="A67" s="19"/>
      <c r="B67" s="19"/>
      <c r="C67" s="19"/>
      <c r="D67" s="19"/>
      <c r="E67" s="19"/>
      <c r="F67" s="19"/>
      <c r="G67" s="19"/>
    </row>
    <row r="68" spans="1:7" x14ac:dyDescent="0.2">
      <c r="A68" s="19"/>
      <c r="B68" s="19"/>
      <c r="C68" s="19"/>
      <c r="D68" s="19"/>
      <c r="E68" s="19"/>
      <c r="F68" s="19"/>
      <c r="G68" s="19"/>
    </row>
    <row r="69" spans="1:7" x14ac:dyDescent="0.2">
      <c r="A69" s="19"/>
      <c r="B69" s="19"/>
      <c r="C69" s="19"/>
      <c r="D69" s="19"/>
      <c r="E69" s="19"/>
      <c r="F69" s="19"/>
      <c r="G69" s="19"/>
    </row>
    <row r="70" spans="1:7" x14ac:dyDescent="0.2">
      <c r="A70" s="19"/>
      <c r="B70" s="19"/>
      <c r="C70" s="19"/>
      <c r="D70" s="19"/>
      <c r="E70" s="19"/>
      <c r="F70" s="19"/>
      <c r="G70" s="19"/>
    </row>
    <row r="71" spans="1:7" x14ac:dyDescent="0.2">
      <c r="A71" s="19"/>
      <c r="B71" s="19"/>
      <c r="C71" s="19"/>
      <c r="D71" s="19"/>
      <c r="E71" s="19"/>
      <c r="F71" s="19"/>
      <c r="G71" s="19"/>
    </row>
    <row r="72" spans="1:7" x14ac:dyDescent="0.2">
      <c r="A72" s="19"/>
      <c r="B72" s="19"/>
      <c r="C72" s="19"/>
      <c r="D72" s="19"/>
      <c r="E72" s="19"/>
      <c r="F72" s="19"/>
      <c r="G72" s="19"/>
    </row>
    <row r="73" spans="1:7" x14ac:dyDescent="0.2">
      <c r="A73" s="19"/>
      <c r="B73" s="19"/>
      <c r="C73" s="19"/>
      <c r="D73" s="19"/>
      <c r="E73" s="19"/>
      <c r="F73" s="19"/>
      <c r="G73" s="19"/>
    </row>
    <row r="74" spans="1:7" x14ac:dyDescent="0.2">
      <c r="A74" s="17"/>
      <c r="B74" s="17"/>
      <c r="C74" s="17"/>
      <c r="D74" s="17"/>
      <c r="E74" s="17"/>
      <c r="F74" s="17"/>
      <c r="G74" s="17"/>
    </row>
    <row r="75" spans="1:7" x14ac:dyDescent="0.2">
      <c r="A75" s="19"/>
      <c r="B75" s="19"/>
      <c r="C75" s="19"/>
      <c r="D75" s="19"/>
      <c r="E75" s="19"/>
      <c r="F75" s="19"/>
      <c r="G75" s="19"/>
    </row>
    <row r="76" spans="1:7" x14ac:dyDescent="0.2">
      <c r="A76" s="17"/>
      <c r="B76" s="17"/>
      <c r="C76" s="17"/>
      <c r="D76" s="17"/>
      <c r="E76" s="17"/>
      <c r="F76" s="17"/>
      <c r="G76" s="17"/>
    </row>
  </sheetData>
  <mergeCells count="1">
    <mergeCell ref="I5:M8"/>
  </mergeCells>
  <pageMargins left="1" right="0.5" top="0.5" bottom="0.5" header="0.5" footer="0.5"/>
  <pageSetup scale="75" orientation="portrait" r:id="rId1"/>
  <headerFooter alignWithMargins="0">
    <oddFooter>&amp;C&amp;11- &amp;P+7 -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249977111117893"/>
  </sheetPr>
  <dimension ref="B17:G18"/>
  <sheetViews>
    <sheetView view="pageBreakPreview" zoomScale="60" zoomScaleNormal="100" workbookViewId="0">
      <selection activeCell="H17" sqref="H17"/>
    </sheetView>
  </sheetViews>
  <sheetFormatPr defaultRowHeight="15" x14ac:dyDescent="0.2"/>
  <sheetData>
    <row r="17" spans="2:7" x14ac:dyDescent="0.2">
      <c r="B17" s="787" t="s">
        <v>576</v>
      </c>
      <c r="C17" s="787"/>
      <c r="D17" s="787"/>
      <c r="E17" s="787"/>
      <c r="F17" s="787"/>
      <c r="G17" s="787"/>
    </row>
    <row r="18" spans="2:7" x14ac:dyDescent="0.2">
      <c r="B18" s="787"/>
      <c r="C18" s="787"/>
      <c r="D18" s="787"/>
      <c r="E18" s="787"/>
      <c r="F18" s="787"/>
      <c r="G18" s="787"/>
    </row>
  </sheetData>
  <mergeCells count="1">
    <mergeCell ref="B17:G18"/>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249977111117893"/>
  </sheetPr>
  <dimension ref="A1:M61"/>
  <sheetViews>
    <sheetView view="pageBreakPreview" zoomScaleNormal="75" zoomScaleSheetLayoutView="100" workbookViewId="0">
      <selection activeCell="L23" sqref="L23"/>
    </sheetView>
  </sheetViews>
  <sheetFormatPr defaultColWidth="9.77734375" defaultRowHeight="12.75" x14ac:dyDescent="0.2"/>
  <cols>
    <col min="1" max="1" width="33.77734375" style="2" customWidth="1"/>
    <col min="2" max="7" width="10.77734375" style="2" customWidth="1"/>
    <col min="8" max="16384" width="9.77734375" style="2"/>
  </cols>
  <sheetData>
    <row r="1" spans="1:13" x14ac:dyDescent="0.2">
      <c r="A1" s="70" t="str">
        <f>'DW Net Position'!A1</f>
        <v>SAMPLE COUNTY, WEST VIRGINIA, BOARD OF EDUCATION</v>
      </c>
      <c r="B1" s="3"/>
      <c r="C1" s="3"/>
      <c r="D1" s="4"/>
      <c r="E1" s="4"/>
      <c r="F1" s="4"/>
      <c r="G1" s="4"/>
      <c r="I1" s="743" t="str">
        <f>'Budgetary Comp - Sp Rev ESSERF'!I1</f>
        <v>WARNING: Sheet is protected to prevent unintentional override of formulas.</v>
      </c>
    </row>
    <row r="2" spans="1:13" ht="18" x14ac:dyDescent="0.25">
      <c r="A2" s="70" t="s">
        <v>647</v>
      </c>
      <c r="B2" s="3"/>
      <c r="C2" s="3"/>
      <c r="D2" s="4"/>
      <c r="E2" s="4"/>
      <c r="F2" s="4"/>
      <c r="G2" s="4"/>
      <c r="H2" s="381"/>
      <c r="I2" s="743" t="str">
        <f>'Budgetary Comp - Sp Rev ESSERF'!I2</f>
        <v>Password for protected sheet: BOE2025</v>
      </c>
    </row>
    <row r="3" spans="1:13" ht="18" x14ac:dyDescent="0.25">
      <c r="A3" s="70"/>
      <c r="B3" s="3"/>
      <c r="C3" s="3"/>
      <c r="D3" s="4"/>
      <c r="E3" s="4"/>
      <c r="F3" s="4"/>
      <c r="G3" s="4"/>
      <c r="H3" s="381"/>
    </row>
    <row r="4" spans="1:13" x14ac:dyDescent="0.2">
      <c r="A4" s="100" t="s">
        <v>627</v>
      </c>
      <c r="B4" s="3"/>
      <c r="C4" s="3"/>
      <c r="D4" s="4"/>
      <c r="E4" s="4"/>
      <c r="F4" s="4"/>
    </row>
    <row r="5" spans="1:13" ht="14.25" customHeight="1" x14ac:dyDescent="0.2">
      <c r="A5" s="103" t="s">
        <v>345</v>
      </c>
      <c r="B5" s="3"/>
      <c r="C5" s="3"/>
      <c r="D5" s="4"/>
      <c r="E5" s="4"/>
      <c r="F5" s="4"/>
      <c r="I5" s="793" t="s">
        <v>632</v>
      </c>
      <c r="J5" s="793"/>
      <c r="K5" s="793"/>
      <c r="L5" s="793"/>
      <c r="M5" s="793"/>
    </row>
    <row r="6" spans="1:13" ht="14.25" customHeight="1" x14ac:dyDescent="0.2">
      <c r="A6" s="103" t="str">
        <f>'DW Net Position'!A4</f>
        <v>FYE JUNE 30, 2025</v>
      </c>
      <c r="B6" s="3"/>
      <c r="C6" s="3"/>
      <c r="D6" s="4"/>
      <c r="E6" s="4"/>
      <c r="F6" s="4"/>
      <c r="I6" s="793"/>
      <c r="J6" s="793"/>
      <c r="K6" s="793"/>
      <c r="L6" s="793"/>
      <c r="M6" s="793"/>
    </row>
    <row r="7" spans="1:13" ht="14.25" customHeight="1" x14ac:dyDescent="0.2">
      <c r="A7" s="100"/>
      <c r="B7" s="3"/>
      <c r="C7" s="3"/>
      <c r="D7" s="4"/>
      <c r="E7" s="4"/>
      <c r="F7" s="4"/>
      <c r="I7" s="793"/>
      <c r="J7" s="793"/>
      <c r="K7" s="793"/>
      <c r="L7" s="793"/>
      <c r="M7" s="793"/>
    </row>
    <row r="8" spans="1:13" ht="14.25" customHeight="1" x14ac:dyDescent="0.2">
      <c r="A8" s="100"/>
      <c r="B8" s="3"/>
      <c r="C8" s="3"/>
      <c r="D8" s="18" t="s">
        <v>102</v>
      </c>
      <c r="E8" s="18" t="s">
        <v>580</v>
      </c>
      <c r="F8" s="18" t="s">
        <v>102</v>
      </c>
      <c r="G8" s="18"/>
      <c r="I8" s="793"/>
      <c r="J8" s="793"/>
      <c r="K8" s="793"/>
      <c r="L8" s="793"/>
      <c r="M8" s="793"/>
    </row>
    <row r="9" spans="1:13" ht="14.25" customHeight="1" x14ac:dyDescent="0.2">
      <c r="A9" s="100"/>
      <c r="B9" s="17" t="s">
        <v>103</v>
      </c>
      <c r="C9" s="3"/>
      <c r="D9" s="294" t="s">
        <v>578</v>
      </c>
      <c r="E9" s="294" t="s">
        <v>581</v>
      </c>
      <c r="F9" s="294" t="s">
        <v>582</v>
      </c>
      <c r="G9" s="18"/>
    </row>
    <row r="10" spans="1:13" ht="15.95" customHeight="1" x14ac:dyDescent="0.2">
      <c r="A10" s="17"/>
      <c r="B10" s="98" t="s">
        <v>583</v>
      </c>
      <c r="C10" s="98"/>
      <c r="D10" s="294" t="s">
        <v>579</v>
      </c>
      <c r="E10" s="294" t="s">
        <v>582</v>
      </c>
      <c r="F10" s="294" t="s">
        <v>579</v>
      </c>
      <c r="G10" s="18" t="s">
        <v>112</v>
      </c>
    </row>
    <row r="11" spans="1:13" ht="15.95" customHeight="1" thickBot="1" x14ac:dyDescent="0.25">
      <c r="A11" s="99"/>
      <c r="B11" s="21" t="s">
        <v>109</v>
      </c>
      <c r="C11" s="21" t="s">
        <v>104</v>
      </c>
      <c r="D11" s="21" t="s">
        <v>110</v>
      </c>
      <c r="E11" s="21" t="s">
        <v>579</v>
      </c>
      <c r="F11" s="21" t="s">
        <v>110</v>
      </c>
      <c r="G11" s="21" t="s">
        <v>111</v>
      </c>
    </row>
    <row r="12" spans="1:13" x14ac:dyDescent="0.2">
      <c r="A12" s="70" t="s">
        <v>133</v>
      </c>
      <c r="B12" s="19"/>
      <c r="C12" s="19"/>
      <c r="D12" s="19"/>
      <c r="E12" s="19"/>
      <c r="F12" s="19"/>
      <c r="G12" s="19"/>
    </row>
    <row r="13" spans="1:13" ht="6" customHeight="1" x14ac:dyDescent="0.2">
      <c r="A13" s="19"/>
      <c r="B13" s="19"/>
      <c r="C13" s="19"/>
      <c r="D13" s="19"/>
      <c r="E13" s="19"/>
      <c r="F13" s="19"/>
      <c r="G13" s="19"/>
    </row>
    <row r="14" spans="1:13" x14ac:dyDescent="0.2">
      <c r="A14" s="71" t="s">
        <v>342</v>
      </c>
      <c r="B14" s="334">
        <v>0</v>
      </c>
      <c r="C14" s="334">
        <v>0</v>
      </c>
      <c r="D14" s="589">
        <f>'Gov Funds - Rev-Exp'!F13</f>
        <v>0</v>
      </c>
      <c r="E14" s="334">
        <v>0</v>
      </c>
      <c r="F14" s="589">
        <f>SUM(D14:E14)</f>
        <v>0</v>
      </c>
      <c r="G14" s="590">
        <f>F14-C14</f>
        <v>0</v>
      </c>
    </row>
    <row r="15" spans="1:13" ht="14.25" customHeight="1" x14ac:dyDescent="0.2">
      <c r="A15" s="71" t="s">
        <v>298</v>
      </c>
      <c r="B15" s="593">
        <v>0</v>
      </c>
      <c r="C15" s="593">
        <v>0</v>
      </c>
      <c r="D15" s="594">
        <f>'Gov Funds - Rev-Exp'!F14</f>
        <v>0</v>
      </c>
      <c r="E15" s="593">
        <v>0</v>
      </c>
      <c r="F15" s="594">
        <f>SUM(D15:E15)</f>
        <v>0</v>
      </c>
      <c r="G15" s="561">
        <f>F15-C15</f>
        <v>0</v>
      </c>
    </row>
    <row r="16" spans="1:13" ht="14.25" customHeight="1" x14ac:dyDescent="0.2">
      <c r="A16" s="71" t="s">
        <v>300</v>
      </c>
      <c r="B16" s="593">
        <v>0</v>
      </c>
      <c r="C16" s="593">
        <v>0</v>
      </c>
      <c r="D16" s="594">
        <f>'Gov Funds - Rev-Exp'!F17</f>
        <v>0</v>
      </c>
      <c r="E16" s="593">
        <v>0</v>
      </c>
      <c r="F16" s="594">
        <f>SUM(D16:E16)</f>
        <v>0</v>
      </c>
      <c r="G16" s="561">
        <f>F16-C16</f>
        <v>0</v>
      </c>
    </row>
    <row r="17" spans="1:7" ht="20.100000000000001" customHeight="1" x14ac:dyDescent="0.2">
      <c r="A17" s="76" t="s">
        <v>301</v>
      </c>
      <c r="B17" s="595">
        <f>SUM(B14:B16)</f>
        <v>0</v>
      </c>
      <c r="C17" s="595">
        <f>SUM(C14:C16)</f>
        <v>0</v>
      </c>
      <c r="D17" s="596">
        <f>SUM(D14:D16)</f>
        <v>0</v>
      </c>
      <c r="E17" s="595">
        <f>SUM(E14:E16)</f>
        <v>0</v>
      </c>
      <c r="F17" s="596">
        <f>SUM(F14:F16)</f>
        <v>0</v>
      </c>
      <c r="G17" s="596">
        <f>F17-C17</f>
        <v>0</v>
      </c>
    </row>
    <row r="18" spans="1:7" x14ac:dyDescent="0.2">
      <c r="A18" s="19"/>
      <c r="B18" s="597"/>
      <c r="C18" s="597"/>
      <c r="D18" s="559"/>
      <c r="E18" s="597"/>
      <c r="F18" s="559"/>
      <c r="G18" s="559"/>
    </row>
    <row r="19" spans="1:7" x14ac:dyDescent="0.2">
      <c r="A19" s="70" t="s">
        <v>302</v>
      </c>
      <c r="B19" s="597"/>
      <c r="C19" s="597"/>
      <c r="D19" s="559"/>
      <c r="E19" s="597"/>
      <c r="F19" s="559"/>
      <c r="G19" s="559"/>
    </row>
    <row r="20" spans="1:7" ht="6" customHeight="1" x14ac:dyDescent="0.2">
      <c r="A20" s="26"/>
      <c r="B20" s="597"/>
      <c r="C20" s="597"/>
      <c r="D20" s="559"/>
      <c r="E20" s="597"/>
      <c r="F20" s="559"/>
      <c r="G20" s="559"/>
    </row>
    <row r="21" spans="1:7" ht="14.25" customHeight="1" x14ac:dyDescent="0.2">
      <c r="A21" s="75" t="s">
        <v>312</v>
      </c>
      <c r="B21" s="599"/>
      <c r="C21" s="599"/>
      <c r="D21" s="561"/>
      <c r="E21" s="599"/>
      <c r="F21" s="561"/>
      <c r="G21" s="561"/>
    </row>
    <row r="22" spans="1:7" ht="14.25" customHeight="1" x14ac:dyDescent="0.2">
      <c r="A22" s="71" t="s">
        <v>313</v>
      </c>
      <c r="B22" s="600">
        <v>0</v>
      </c>
      <c r="C22" s="600">
        <v>0</v>
      </c>
      <c r="D22" s="561">
        <f>'Gov Funds - Rev-Exp'!F36</f>
        <v>0</v>
      </c>
      <c r="E22" s="600">
        <v>0</v>
      </c>
      <c r="F22" s="561">
        <f>SUM(D22:E22)</f>
        <v>0</v>
      </c>
      <c r="G22" s="561">
        <f>C22-F22</f>
        <v>0</v>
      </c>
    </row>
    <row r="23" spans="1:7" ht="14.25" customHeight="1" x14ac:dyDescent="0.2">
      <c r="A23" s="71" t="s">
        <v>314</v>
      </c>
      <c r="B23" s="600">
        <v>0</v>
      </c>
      <c r="C23" s="600">
        <v>0</v>
      </c>
      <c r="D23" s="561">
        <f>'Gov Funds - Rev-Exp'!F37</f>
        <v>0</v>
      </c>
      <c r="E23" s="600">
        <v>0</v>
      </c>
      <c r="F23" s="561">
        <f>SUM(D23:E23)</f>
        <v>0</v>
      </c>
      <c r="G23" s="561">
        <f>C23-F23</f>
        <v>0</v>
      </c>
    </row>
    <row r="24" spans="1:7" ht="18" customHeight="1" x14ac:dyDescent="0.2">
      <c r="A24" s="76" t="s">
        <v>315</v>
      </c>
      <c r="B24" s="595">
        <f>SUM(B21:B23)</f>
        <v>0</v>
      </c>
      <c r="C24" s="595">
        <f>SUM(C21:C23)</f>
        <v>0</v>
      </c>
      <c r="D24" s="596">
        <f>SUM(D21:D23)</f>
        <v>0</v>
      </c>
      <c r="E24" s="595">
        <f>SUM(E21:E23)</f>
        <v>0</v>
      </c>
      <c r="F24" s="596">
        <f>SUM(F21:F23)</f>
        <v>0</v>
      </c>
      <c r="G24" s="596">
        <f>C24-F24</f>
        <v>0</v>
      </c>
    </row>
    <row r="25" spans="1:7" x14ac:dyDescent="0.2">
      <c r="A25" s="76"/>
      <c r="B25" s="453"/>
      <c r="C25" s="453"/>
      <c r="D25" s="561"/>
      <c r="E25" s="453"/>
      <c r="F25" s="561"/>
      <c r="G25" s="561"/>
    </row>
    <row r="26" spans="1:7" ht="14.25" customHeight="1" x14ac:dyDescent="0.2">
      <c r="A26" s="72" t="s">
        <v>316</v>
      </c>
      <c r="B26" s="597"/>
      <c r="C26" s="597"/>
      <c r="D26" s="559"/>
      <c r="E26" s="597"/>
      <c r="F26" s="559"/>
      <c r="G26" s="559"/>
    </row>
    <row r="27" spans="1:7" ht="14.25" customHeight="1" x14ac:dyDescent="0.2">
      <c r="A27" s="80" t="s">
        <v>317</v>
      </c>
      <c r="B27" s="601">
        <f>B17-B24</f>
        <v>0</v>
      </c>
      <c r="C27" s="601">
        <f>C17-C24</f>
        <v>0</v>
      </c>
      <c r="D27" s="602">
        <f>D17-D24</f>
        <v>0</v>
      </c>
      <c r="E27" s="601">
        <f>E17-E24</f>
        <v>0</v>
      </c>
      <c r="F27" s="602">
        <f>F17-F24</f>
        <v>0</v>
      </c>
      <c r="G27" s="602">
        <f>G24+G17</f>
        <v>0</v>
      </c>
    </row>
    <row r="28" spans="1:7" ht="18" customHeight="1" x14ac:dyDescent="0.2">
      <c r="A28" s="26"/>
      <c r="B28" s="597"/>
      <c r="C28" s="597"/>
      <c r="D28" s="559"/>
      <c r="E28" s="597"/>
      <c r="F28" s="559"/>
      <c r="G28" s="559"/>
    </row>
    <row r="29" spans="1:7" ht="18" customHeight="1" x14ac:dyDescent="0.2">
      <c r="A29" s="70" t="s">
        <v>321</v>
      </c>
      <c r="B29" s="597"/>
      <c r="C29" s="597"/>
      <c r="D29" s="559"/>
      <c r="E29" s="597"/>
      <c r="F29" s="559"/>
      <c r="G29" s="559"/>
    </row>
    <row r="30" spans="1:7" ht="6" customHeight="1" x14ac:dyDescent="0.2">
      <c r="A30" s="26"/>
      <c r="B30" s="597"/>
      <c r="C30" s="597"/>
      <c r="D30" s="559"/>
      <c r="E30" s="597"/>
      <c r="F30" s="559"/>
      <c r="G30" s="559"/>
    </row>
    <row r="31" spans="1:7" ht="13.5" customHeight="1" x14ac:dyDescent="0.2">
      <c r="A31" s="71" t="s">
        <v>615</v>
      </c>
      <c r="B31" s="586">
        <v>0</v>
      </c>
      <c r="C31" s="586">
        <v>0</v>
      </c>
      <c r="D31" s="559">
        <f>'Gov Funds - Rev-Exp'!F50</f>
        <v>0</v>
      </c>
      <c r="E31" s="586">
        <v>0</v>
      </c>
      <c r="F31" s="598">
        <f>D31+E31</f>
        <v>0</v>
      </c>
      <c r="G31" s="561">
        <f t="shared" ref="G31:G36" si="0">F31-C31</f>
        <v>0</v>
      </c>
    </row>
    <row r="32" spans="1:7" ht="13.5" customHeight="1" x14ac:dyDescent="0.2">
      <c r="A32" s="71" t="s">
        <v>472</v>
      </c>
      <c r="B32" s="586">
        <v>0</v>
      </c>
      <c r="C32" s="586">
        <v>0</v>
      </c>
      <c r="D32" s="559">
        <f>'Gov Funds - Rev-Exp'!F51</f>
        <v>0</v>
      </c>
      <c r="E32" s="586">
        <v>0</v>
      </c>
      <c r="F32" s="598">
        <f>D32+E32</f>
        <v>0</v>
      </c>
      <c r="G32" s="561">
        <f t="shared" si="0"/>
        <v>0</v>
      </c>
    </row>
    <row r="33" spans="1:7" ht="14.25" customHeight="1" x14ac:dyDescent="0.2">
      <c r="A33" s="71" t="s">
        <v>318</v>
      </c>
      <c r="B33" s="600">
        <v>0</v>
      </c>
      <c r="C33" s="600">
        <v>0</v>
      </c>
      <c r="D33" s="598">
        <f>'Gov Funds - Rev-Exp'!F56</f>
        <v>0</v>
      </c>
      <c r="E33" s="600">
        <v>0</v>
      </c>
      <c r="F33" s="598">
        <f>SUM(D33:E33)</f>
        <v>0</v>
      </c>
      <c r="G33" s="561">
        <f t="shared" si="0"/>
        <v>0</v>
      </c>
    </row>
    <row r="34" spans="1:7" ht="14.25" customHeight="1" x14ac:dyDescent="0.2">
      <c r="A34" s="71" t="s">
        <v>319</v>
      </c>
      <c r="B34" s="600">
        <v>0</v>
      </c>
      <c r="C34" s="600">
        <v>0</v>
      </c>
      <c r="D34" s="598">
        <f>'Gov Funds - Rev-Exp'!F57</f>
        <v>0</v>
      </c>
      <c r="E34" s="600">
        <v>0</v>
      </c>
      <c r="F34" s="598">
        <f>SUM(D34:E34)</f>
        <v>0</v>
      </c>
      <c r="G34" s="561">
        <f t="shared" si="0"/>
        <v>0</v>
      </c>
    </row>
    <row r="35" spans="1:7" ht="18" customHeight="1" x14ac:dyDescent="0.2">
      <c r="A35" s="76" t="s">
        <v>320</v>
      </c>
      <c r="B35" s="612">
        <f>SUM(B31:B34)</f>
        <v>0</v>
      </c>
      <c r="C35" s="612">
        <f>SUM(C31:C34)</f>
        <v>0</v>
      </c>
      <c r="D35" s="612">
        <f>SUM(D31:D34)</f>
        <v>0</v>
      </c>
      <c r="E35" s="612">
        <f>SUM(E31:E34)</f>
        <v>0</v>
      </c>
      <c r="F35" s="612">
        <f>SUM(F31:F34)</f>
        <v>0</v>
      </c>
      <c r="G35" s="596">
        <f t="shared" si="0"/>
        <v>0</v>
      </c>
    </row>
    <row r="36" spans="1:7" ht="20.100000000000001" customHeight="1" x14ac:dyDescent="0.2">
      <c r="A36" s="76" t="s">
        <v>343</v>
      </c>
      <c r="B36" s="613">
        <f>B27+B35</f>
        <v>0</v>
      </c>
      <c r="C36" s="613">
        <f>C27+C35</f>
        <v>0</v>
      </c>
      <c r="D36" s="614">
        <f>D27+D35</f>
        <v>0</v>
      </c>
      <c r="E36" s="613">
        <f>E27+E35</f>
        <v>0</v>
      </c>
      <c r="F36" s="614">
        <f>F27+F35</f>
        <v>0</v>
      </c>
      <c r="G36" s="614">
        <f t="shared" si="0"/>
        <v>0</v>
      </c>
    </row>
    <row r="37" spans="1:7" x14ac:dyDescent="0.2">
      <c r="A37" s="26"/>
      <c r="B37" s="453"/>
      <c r="C37" s="453"/>
      <c r="D37" s="561"/>
      <c r="E37" s="453"/>
      <c r="F37" s="561"/>
      <c r="G37" s="561"/>
    </row>
    <row r="38" spans="1:7" x14ac:dyDescent="0.2">
      <c r="A38" s="70" t="s">
        <v>269</v>
      </c>
      <c r="B38" s="615">
        <v>0</v>
      </c>
      <c r="C38" s="615">
        <v>0</v>
      </c>
      <c r="D38" s="611">
        <f>'Gov Funds - Rev-Exp'!F66</f>
        <v>0</v>
      </c>
      <c r="E38" s="615">
        <v>0</v>
      </c>
      <c r="F38" s="611">
        <f>SUM(D38:E38)</f>
        <v>0</v>
      </c>
      <c r="G38" s="611">
        <f>F38-C38</f>
        <v>0</v>
      </c>
    </row>
    <row r="39" spans="1:7" x14ac:dyDescent="0.2">
      <c r="A39" s="26"/>
      <c r="B39" s="19"/>
      <c r="C39" s="19"/>
      <c r="D39" s="19"/>
      <c r="E39" s="19"/>
      <c r="F39" s="19"/>
      <c r="G39" s="19"/>
    </row>
    <row r="40" spans="1:7" ht="13.5" thickBot="1" x14ac:dyDescent="0.25">
      <c r="A40" s="70" t="s">
        <v>268</v>
      </c>
      <c r="B40" s="591">
        <f>SUM(B36:B38)</f>
        <v>0</v>
      </c>
      <c r="C40" s="591">
        <f>SUM(C36:C38)</f>
        <v>0</v>
      </c>
      <c r="D40" s="591">
        <f>SUM(D36:D38)</f>
        <v>0</v>
      </c>
      <c r="E40" s="591">
        <f>SUM(E36:E38)</f>
        <v>0</v>
      </c>
      <c r="F40" s="591">
        <f>SUM(F36:F38)</f>
        <v>0</v>
      </c>
      <c r="G40" s="591">
        <f>F40-C40</f>
        <v>0</v>
      </c>
    </row>
    <row r="41" spans="1:7" ht="13.5" thickTop="1"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row r="44" spans="1:7" x14ac:dyDescent="0.2">
      <c r="A44" s="19"/>
      <c r="B44" s="19"/>
      <c r="C44" s="19"/>
      <c r="D44" s="19"/>
      <c r="E44" s="19"/>
      <c r="F44" s="19"/>
      <c r="G44" s="19"/>
    </row>
    <row r="45" spans="1:7" x14ac:dyDescent="0.2">
      <c r="A45" s="19"/>
      <c r="B45" s="19"/>
      <c r="C45" s="19"/>
      <c r="D45" s="19"/>
      <c r="E45" s="19"/>
      <c r="F45" s="19"/>
      <c r="G45" s="19"/>
    </row>
    <row r="46" spans="1:7" x14ac:dyDescent="0.2">
      <c r="A46" s="19"/>
      <c r="B46" s="19"/>
      <c r="C46" s="19"/>
      <c r="D46" s="19"/>
      <c r="E46" s="19"/>
      <c r="F46" s="19"/>
      <c r="G46" s="19"/>
    </row>
    <row r="47" spans="1:7" x14ac:dyDescent="0.2">
      <c r="A47" s="19"/>
      <c r="B47" s="19"/>
      <c r="C47" s="19"/>
      <c r="D47" s="19"/>
      <c r="E47" s="19"/>
      <c r="F47" s="19"/>
      <c r="G47" s="19"/>
    </row>
    <row r="48" spans="1:7" x14ac:dyDescent="0.2">
      <c r="A48" s="19"/>
      <c r="B48" s="19"/>
      <c r="C48" s="19"/>
      <c r="D48" s="19"/>
      <c r="E48" s="19"/>
      <c r="F48" s="19"/>
      <c r="G48" s="19"/>
    </row>
    <row r="49" spans="1:7" x14ac:dyDescent="0.2">
      <c r="A49" s="19"/>
      <c r="B49" s="19"/>
      <c r="C49" s="19"/>
      <c r="D49" s="19"/>
      <c r="E49" s="19"/>
      <c r="F49" s="19"/>
      <c r="G49" s="19"/>
    </row>
    <row r="50" spans="1:7" x14ac:dyDescent="0.2">
      <c r="A50" s="19"/>
      <c r="B50" s="19"/>
      <c r="C50" s="19"/>
      <c r="D50" s="19"/>
      <c r="E50" s="19"/>
      <c r="F50" s="19"/>
      <c r="G50" s="19"/>
    </row>
    <row r="51" spans="1:7" x14ac:dyDescent="0.2">
      <c r="A51" s="19"/>
      <c r="B51" s="19"/>
      <c r="C51" s="19"/>
      <c r="D51" s="19"/>
      <c r="E51" s="19"/>
      <c r="F51" s="19"/>
      <c r="G51" s="19"/>
    </row>
    <row r="52" spans="1:7" x14ac:dyDescent="0.2">
      <c r="A52" s="19"/>
      <c r="B52" s="19"/>
      <c r="C52" s="19"/>
      <c r="D52" s="19"/>
      <c r="E52" s="19"/>
      <c r="F52" s="19"/>
      <c r="G52" s="19"/>
    </row>
    <row r="53" spans="1:7" x14ac:dyDescent="0.2">
      <c r="A53" s="19"/>
      <c r="B53" s="19"/>
      <c r="C53" s="19"/>
      <c r="D53" s="19"/>
      <c r="E53" s="19"/>
      <c r="F53" s="19"/>
      <c r="G53" s="19"/>
    </row>
    <row r="54" spans="1:7" x14ac:dyDescent="0.2">
      <c r="A54" s="19"/>
      <c r="B54" s="19"/>
      <c r="C54" s="19"/>
      <c r="D54" s="19"/>
      <c r="E54" s="19"/>
      <c r="F54" s="19"/>
      <c r="G54" s="19"/>
    </row>
    <row r="55" spans="1:7" x14ac:dyDescent="0.2">
      <c r="A55" s="19"/>
      <c r="B55" s="19"/>
      <c r="C55" s="19"/>
      <c r="D55" s="19"/>
      <c r="E55" s="19"/>
      <c r="F55" s="19"/>
      <c r="G55" s="19"/>
    </row>
    <row r="56" spans="1:7" x14ac:dyDescent="0.2">
      <c r="A56" s="19"/>
      <c r="B56" s="19"/>
      <c r="C56" s="19"/>
      <c r="D56" s="19"/>
      <c r="E56" s="19"/>
      <c r="F56" s="19"/>
      <c r="G56" s="19"/>
    </row>
    <row r="57" spans="1:7" x14ac:dyDescent="0.2">
      <c r="A57" s="19"/>
      <c r="B57" s="19"/>
      <c r="C57" s="19"/>
      <c r="D57" s="19"/>
      <c r="E57" s="19"/>
      <c r="F57" s="19"/>
      <c r="G57" s="19"/>
    </row>
    <row r="58" spans="1:7" x14ac:dyDescent="0.2">
      <c r="A58" s="19"/>
      <c r="B58" s="19"/>
      <c r="C58" s="19"/>
      <c r="D58" s="19"/>
      <c r="E58" s="19"/>
      <c r="F58" s="19"/>
      <c r="G58" s="19"/>
    </row>
    <row r="59" spans="1:7" x14ac:dyDescent="0.2">
      <c r="A59" s="19"/>
      <c r="B59" s="19"/>
      <c r="C59" s="19"/>
      <c r="D59" s="19"/>
      <c r="E59" s="19"/>
      <c r="F59" s="19"/>
      <c r="G59" s="19"/>
    </row>
    <row r="60" spans="1:7" x14ac:dyDescent="0.2">
      <c r="A60" s="19"/>
      <c r="B60" s="19"/>
      <c r="C60" s="19"/>
      <c r="D60" s="19"/>
      <c r="E60" s="19"/>
      <c r="F60" s="19"/>
      <c r="G60" s="19"/>
    </row>
    <row r="61" spans="1:7" x14ac:dyDescent="0.2">
      <c r="A61" s="19"/>
      <c r="B61" s="19"/>
      <c r="C61" s="19"/>
      <c r="D61" s="19"/>
      <c r="E61" s="19"/>
      <c r="F61" s="19"/>
      <c r="G61" s="19"/>
    </row>
  </sheetData>
  <mergeCells count="1">
    <mergeCell ref="I5:M8"/>
  </mergeCells>
  <phoneticPr fontId="0" type="noConversion"/>
  <pageMargins left="1" right="0.5" top="0.5" bottom="0.5" header="0.5" footer="0.5"/>
  <pageSetup scale="75" orientation="portrait" r:id="rId1"/>
  <headerFooter alignWithMargins="0">
    <oddFooter>&amp;C&amp;11-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R47"/>
  <sheetViews>
    <sheetView view="pageBreakPreview" topLeftCell="A23" zoomScaleNormal="100" zoomScaleSheetLayoutView="100" workbookViewId="0">
      <selection activeCell="I43" sqref="I43"/>
    </sheetView>
  </sheetViews>
  <sheetFormatPr defaultColWidth="8.88671875" defaultRowHeight="11.25" x14ac:dyDescent="0.2"/>
  <cols>
    <col min="1" max="1" width="26.77734375" style="130" customWidth="1"/>
    <col min="2" max="2" width="1.77734375" style="130" customWidth="1"/>
    <col min="3" max="3" width="9.77734375" style="130" customWidth="1"/>
    <col min="4" max="4" width="1.77734375" style="130" customWidth="1"/>
    <col min="5" max="5" width="9.77734375" style="130" customWidth="1"/>
    <col min="6" max="6" width="1.77734375" style="130" customWidth="1"/>
    <col min="7" max="7" width="9.77734375" style="130" customWidth="1"/>
    <col min="8" max="15" width="8.88671875" style="130"/>
    <col min="16" max="16" width="13.88671875" style="130" customWidth="1"/>
    <col min="17" max="17" width="10.44140625" style="130" bestFit="1" customWidth="1"/>
    <col min="18" max="16384" width="8.88671875" style="130"/>
  </cols>
  <sheetData>
    <row r="1" spans="1:18" ht="18" x14ac:dyDescent="0.25">
      <c r="A1" s="128" t="str">
        <f>'DW Net Position'!A1</f>
        <v>SAMPLE COUNTY, WEST VIRGINIA, BOARD OF EDUCATION</v>
      </c>
      <c r="B1" s="129"/>
      <c r="C1" s="129"/>
      <c r="D1" s="129"/>
      <c r="E1" s="129"/>
      <c r="F1" s="129"/>
      <c r="G1" s="129"/>
      <c r="H1" s="381" t="s">
        <v>707</v>
      </c>
    </row>
    <row r="2" spans="1:18" ht="18" x14ac:dyDescent="0.25">
      <c r="A2" s="128" t="s">
        <v>156</v>
      </c>
      <c r="B2" s="129"/>
      <c r="C2" s="129"/>
      <c r="D2" s="129"/>
      <c r="E2" s="129"/>
      <c r="F2" s="129"/>
      <c r="G2" s="129"/>
      <c r="H2" s="381" t="str">
        <f>'MD&amp;A DW-Net Position'!H3</f>
        <v>Password for protected sheet: BOE2025</v>
      </c>
    </row>
    <row r="3" spans="1:18" x14ac:dyDescent="0.2">
      <c r="A3" s="128" t="s">
        <v>157</v>
      </c>
      <c r="B3" s="129"/>
      <c r="C3" s="129"/>
      <c r="D3" s="129"/>
      <c r="E3" s="129"/>
      <c r="F3" s="129"/>
      <c r="G3" s="129"/>
    </row>
    <row r="4" spans="1:18" x14ac:dyDescent="0.2">
      <c r="A4" s="128" t="s">
        <v>158</v>
      </c>
      <c r="B4" s="129"/>
      <c r="C4" s="129"/>
      <c r="D4" s="129"/>
      <c r="E4" s="129"/>
      <c r="F4" s="129"/>
      <c r="G4" s="129"/>
      <c r="H4" s="444"/>
      <c r="I4" s="444"/>
      <c r="J4" s="444"/>
      <c r="K4" s="444"/>
      <c r="L4" s="444"/>
      <c r="M4" s="444"/>
      <c r="N4" s="444"/>
      <c r="O4" s="444"/>
    </row>
    <row r="5" spans="1:18" ht="11.25" customHeight="1" x14ac:dyDescent="0.2">
      <c r="A5" s="129"/>
      <c r="B5" s="129"/>
      <c r="C5" s="131">
        <f>'MD&amp;A DW-Net Position'!C7</f>
        <v>2025</v>
      </c>
      <c r="D5" s="129"/>
      <c r="E5" s="131">
        <f>'MD&amp;A DW-Net Position'!E7</f>
        <v>2024</v>
      </c>
      <c r="G5" s="129"/>
      <c r="H5" s="444"/>
      <c r="I5" s="444"/>
      <c r="J5" s="444"/>
      <c r="K5" s="444"/>
      <c r="L5" s="444"/>
      <c r="M5" s="444"/>
      <c r="N5" s="444"/>
      <c r="O5" s="444"/>
      <c r="P5" s="130" t="s">
        <v>362</v>
      </c>
      <c r="Q5" s="130" t="s">
        <v>363</v>
      </c>
    </row>
    <row r="6" spans="1:18" x14ac:dyDescent="0.2">
      <c r="C6" s="131" t="s">
        <v>89</v>
      </c>
      <c r="E6" s="131" t="s">
        <v>89</v>
      </c>
      <c r="G6" s="131"/>
      <c r="H6" s="444"/>
      <c r="I6" s="444"/>
      <c r="J6" s="444"/>
      <c r="K6" s="444"/>
      <c r="L6" s="444"/>
      <c r="M6" s="444"/>
      <c r="N6" s="444"/>
      <c r="O6" s="444"/>
      <c r="P6" s="130" t="s">
        <v>355</v>
      </c>
      <c r="Q6" s="132">
        <f>C10</f>
        <v>0</v>
      </c>
      <c r="R6" s="133" t="e">
        <f>+Q6/$Q$14</f>
        <v>#DIV/0!</v>
      </c>
    </row>
    <row r="7" spans="1:18" ht="12" thickBot="1" x14ac:dyDescent="0.25">
      <c r="C7" s="134" t="s">
        <v>91</v>
      </c>
      <c r="E7" s="134" t="s">
        <v>91</v>
      </c>
      <c r="G7" s="134" t="s">
        <v>431</v>
      </c>
      <c r="H7" s="444"/>
      <c r="I7" s="444"/>
      <c r="J7" s="444"/>
      <c r="K7" s="444"/>
      <c r="L7" s="444"/>
      <c r="M7" s="444"/>
      <c r="N7" s="444"/>
      <c r="O7" s="444"/>
      <c r="P7" s="130" t="s">
        <v>164</v>
      </c>
      <c r="Q7" s="135">
        <f>C16</f>
        <v>0</v>
      </c>
      <c r="R7" s="133" t="e">
        <f>+Q7/$Q$14</f>
        <v>#DIV/0!</v>
      </c>
    </row>
    <row r="8" spans="1:18" ht="12" customHeight="1" x14ac:dyDescent="0.2">
      <c r="A8" s="136" t="s">
        <v>133</v>
      </c>
      <c r="H8" s="444"/>
      <c r="I8" s="444"/>
      <c r="J8" s="444"/>
      <c r="K8" s="444"/>
      <c r="L8" s="444"/>
      <c r="M8" s="444"/>
      <c r="N8" s="444"/>
      <c r="O8" s="444"/>
      <c r="P8" s="130" t="s">
        <v>162</v>
      </c>
      <c r="Q8" s="135">
        <f>C14</f>
        <v>0</v>
      </c>
      <c r="R8" s="133" t="e">
        <f t="shared" ref="R8:R13" si="0">+Q8/$Q$14</f>
        <v>#DIV/0!</v>
      </c>
    </row>
    <row r="9" spans="1:18" ht="18" customHeight="1" x14ac:dyDescent="0.2">
      <c r="A9" s="130" t="s">
        <v>143</v>
      </c>
      <c r="C9" s="156"/>
      <c r="D9" s="324"/>
      <c r="E9" s="156"/>
      <c r="F9" s="324"/>
      <c r="G9" s="156"/>
      <c r="H9" s="444"/>
      <c r="I9" s="444"/>
      <c r="J9" s="444"/>
      <c r="K9" s="444"/>
      <c r="L9" s="444"/>
      <c r="M9" s="444"/>
      <c r="N9" s="444"/>
      <c r="O9" s="444"/>
      <c r="P9" s="130" t="s">
        <v>630</v>
      </c>
      <c r="Q9" s="135">
        <f>C18</f>
        <v>0</v>
      </c>
      <c r="R9" s="133" t="e">
        <f t="shared" si="0"/>
        <v>#DIV/0!</v>
      </c>
    </row>
    <row r="10" spans="1:18" x14ac:dyDescent="0.2">
      <c r="A10" s="138" t="s">
        <v>355</v>
      </c>
      <c r="C10" s="493">
        <f>'DW St of Activities'!$C$25</f>
        <v>0</v>
      </c>
      <c r="D10" s="494"/>
      <c r="E10" s="495">
        <v>0</v>
      </c>
      <c r="F10" s="494"/>
      <c r="G10" s="493">
        <f>C10-E10</f>
        <v>0</v>
      </c>
      <c r="H10" s="444"/>
      <c r="I10" s="444"/>
      <c r="J10" s="444"/>
      <c r="K10" s="444"/>
      <c r="L10" s="444"/>
      <c r="M10" s="444"/>
      <c r="N10" s="444"/>
      <c r="O10" s="444"/>
      <c r="P10" s="130" t="s">
        <v>163</v>
      </c>
      <c r="Q10" s="135">
        <f>C15</f>
        <v>0</v>
      </c>
      <c r="R10" s="133" t="e">
        <f t="shared" si="0"/>
        <v>#DIV/0!</v>
      </c>
    </row>
    <row r="11" spans="1:18" x14ac:dyDescent="0.2">
      <c r="A11" s="138" t="s">
        <v>356</v>
      </c>
      <c r="C11" s="497">
        <f>'DW St of Activities'!$D$25</f>
        <v>0</v>
      </c>
      <c r="D11" s="156"/>
      <c r="E11" s="498">
        <v>0</v>
      </c>
      <c r="F11" s="156"/>
      <c r="G11" s="497">
        <f>C11-E11</f>
        <v>0</v>
      </c>
      <c r="H11" s="444"/>
      <c r="I11" s="444"/>
      <c r="J11" s="444"/>
      <c r="K11" s="444"/>
      <c r="L11" s="444"/>
      <c r="M11" s="444"/>
      <c r="N11" s="444"/>
      <c r="O11" s="444"/>
      <c r="P11" s="130" t="s">
        <v>354</v>
      </c>
      <c r="Q11" s="135">
        <f>C12</f>
        <v>0</v>
      </c>
      <c r="R11" s="133" t="e">
        <f t="shared" si="0"/>
        <v>#DIV/0!</v>
      </c>
    </row>
    <row r="12" spans="1:18" x14ac:dyDescent="0.2">
      <c r="A12" s="138" t="s">
        <v>354</v>
      </c>
      <c r="C12" s="497">
        <f>'DW St of Activities'!$F$25</f>
        <v>0</v>
      </c>
      <c r="D12" s="156"/>
      <c r="E12" s="498">
        <v>0</v>
      </c>
      <c r="F12" s="156"/>
      <c r="G12" s="497">
        <f t="shared" ref="G12:G17" si="1">C12-E12</f>
        <v>0</v>
      </c>
      <c r="H12" s="444"/>
      <c r="I12" s="444"/>
      <c r="J12" s="444"/>
      <c r="K12" s="444"/>
      <c r="L12" s="444"/>
      <c r="M12" s="444"/>
      <c r="N12" s="444"/>
      <c r="O12" s="444"/>
      <c r="P12" s="130" t="s">
        <v>356</v>
      </c>
      <c r="Q12" s="135">
        <f>C11</f>
        <v>0</v>
      </c>
      <c r="R12" s="133" t="e">
        <f t="shared" si="0"/>
        <v>#DIV/0!</v>
      </c>
    </row>
    <row r="13" spans="1:18" x14ac:dyDescent="0.2">
      <c r="A13" s="130" t="s">
        <v>101</v>
      </c>
      <c r="C13" s="497"/>
      <c r="D13" s="156"/>
      <c r="E13" s="499"/>
      <c r="F13" s="156"/>
      <c r="G13" s="497"/>
      <c r="H13" s="444"/>
      <c r="I13" s="444"/>
      <c r="J13" s="444"/>
      <c r="K13" s="444"/>
      <c r="L13" s="444"/>
      <c r="M13" s="444"/>
      <c r="N13" s="444"/>
      <c r="O13" s="444"/>
      <c r="P13" s="130" t="s">
        <v>165</v>
      </c>
      <c r="Q13" s="135">
        <f>C17</f>
        <v>0</v>
      </c>
      <c r="R13" s="133" t="e">
        <f t="shared" si="0"/>
        <v>#DIV/0!</v>
      </c>
    </row>
    <row r="14" spans="1:18" x14ac:dyDescent="0.2">
      <c r="A14" s="138" t="s">
        <v>162</v>
      </c>
      <c r="C14" s="497">
        <f>'DW St of Activities'!G28</f>
        <v>0</v>
      </c>
      <c r="D14" s="156"/>
      <c r="E14" s="498">
        <v>0</v>
      </c>
      <c r="F14" s="156"/>
      <c r="G14" s="497">
        <f t="shared" si="1"/>
        <v>0</v>
      </c>
      <c r="H14" s="444"/>
      <c r="I14" s="444"/>
      <c r="J14" s="444"/>
      <c r="K14" s="444"/>
      <c r="L14" s="444"/>
      <c r="M14" s="444"/>
      <c r="N14" s="444"/>
      <c r="O14" s="444"/>
      <c r="Q14" s="132">
        <f>SUM(Q6:Q13)</f>
        <v>0</v>
      </c>
    </row>
    <row r="15" spans="1:18" x14ac:dyDescent="0.2">
      <c r="A15" s="138" t="s">
        <v>163</v>
      </c>
      <c r="C15" s="497">
        <f>'DW St of Activities'!G29</f>
        <v>0</v>
      </c>
      <c r="D15" s="156"/>
      <c r="E15" s="498">
        <v>0</v>
      </c>
      <c r="F15" s="156"/>
      <c r="G15" s="497">
        <f t="shared" si="1"/>
        <v>0</v>
      </c>
      <c r="H15" s="444"/>
      <c r="I15" s="444"/>
      <c r="J15" s="444"/>
      <c r="K15" s="444"/>
      <c r="L15" s="444"/>
      <c r="M15" s="444"/>
      <c r="N15" s="444"/>
      <c r="O15" s="444"/>
    </row>
    <row r="16" spans="1:18" x14ac:dyDescent="0.2">
      <c r="A16" s="138" t="s">
        <v>164</v>
      </c>
      <c r="C16" s="497">
        <f>'DW St of Activities'!G30</f>
        <v>0</v>
      </c>
      <c r="D16" s="156"/>
      <c r="E16" s="498">
        <v>0</v>
      </c>
      <c r="F16" s="156"/>
      <c r="G16" s="497">
        <f t="shared" si="1"/>
        <v>0</v>
      </c>
      <c r="H16" s="444"/>
      <c r="I16" s="444"/>
      <c r="J16" s="444"/>
      <c r="K16" s="444"/>
      <c r="L16" s="444"/>
      <c r="M16" s="444"/>
      <c r="N16" s="444"/>
      <c r="O16" s="444"/>
    </row>
    <row r="17" spans="1:18" x14ac:dyDescent="0.2">
      <c r="A17" s="138" t="s">
        <v>165</v>
      </c>
      <c r="C17" s="497">
        <f>'DW St of Activities'!G31</f>
        <v>0</v>
      </c>
      <c r="D17" s="156"/>
      <c r="E17" s="498">
        <v>0</v>
      </c>
      <c r="F17" s="156"/>
      <c r="G17" s="497">
        <f t="shared" si="1"/>
        <v>0</v>
      </c>
      <c r="H17" s="444"/>
      <c r="I17" s="444"/>
      <c r="J17" s="444"/>
      <c r="K17" s="444"/>
      <c r="L17" s="444"/>
      <c r="M17" s="444"/>
      <c r="N17" s="444"/>
      <c r="O17" s="444"/>
    </row>
    <row r="18" spans="1:18" x14ac:dyDescent="0.2">
      <c r="A18" s="138" t="s">
        <v>630</v>
      </c>
      <c r="C18" s="500">
        <f>'DW St of Activities'!G33</f>
        <v>0</v>
      </c>
      <c r="D18" s="156"/>
      <c r="E18" s="501">
        <v>0</v>
      </c>
      <c r="F18" s="156"/>
      <c r="G18" s="500">
        <f>C18-E18</f>
        <v>0</v>
      </c>
      <c r="H18" s="444"/>
      <c r="I18" s="444"/>
      <c r="J18" s="444"/>
      <c r="K18" s="444"/>
      <c r="L18" s="444"/>
      <c r="M18" s="444"/>
      <c r="N18" s="444"/>
      <c r="O18" s="444"/>
      <c r="Q18" s="299"/>
      <c r="R18" s="133"/>
    </row>
    <row r="19" spans="1:18" ht="18" customHeight="1" x14ac:dyDescent="0.2">
      <c r="A19" s="139" t="s">
        <v>357</v>
      </c>
      <c r="C19" s="500">
        <f>SUM(C9:C18)</f>
        <v>0</v>
      </c>
      <c r="D19" s="156"/>
      <c r="E19" s="500">
        <f>SUM(E9:E18)</f>
        <v>0</v>
      </c>
      <c r="F19" s="156"/>
      <c r="G19" s="500">
        <f>SUM(G9:G18)</f>
        <v>0</v>
      </c>
      <c r="H19" s="444"/>
      <c r="I19" s="444"/>
      <c r="J19" s="444"/>
      <c r="K19" s="444"/>
      <c r="L19" s="444"/>
      <c r="M19" s="444"/>
      <c r="N19" s="444"/>
      <c r="O19" s="444"/>
      <c r="Q19" s="299"/>
      <c r="R19" s="133"/>
    </row>
    <row r="20" spans="1:18" ht="8.25" customHeight="1" x14ac:dyDescent="0.2">
      <c r="C20" s="497"/>
      <c r="D20" s="156"/>
      <c r="E20" s="497"/>
      <c r="F20" s="156"/>
      <c r="G20" s="497"/>
      <c r="H20" s="444"/>
      <c r="I20" s="444"/>
      <c r="J20" s="444"/>
      <c r="K20" s="444"/>
      <c r="L20" s="444"/>
      <c r="M20" s="444"/>
      <c r="N20" s="444"/>
      <c r="O20" s="444"/>
      <c r="Q20" s="299"/>
      <c r="R20" s="133"/>
    </row>
    <row r="21" spans="1:18" x14ac:dyDescent="0.2">
      <c r="A21" s="136" t="s">
        <v>134</v>
      </c>
      <c r="C21" s="497"/>
      <c r="D21" s="156"/>
      <c r="E21" s="497"/>
      <c r="F21" s="156"/>
      <c r="G21" s="497"/>
      <c r="H21" s="444"/>
      <c r="I21" s="444"/>
      <c r="J21" s="444"/>
      <c r="K21" s="444"/>
      <c r="L21" s="444"/>
      <c r="M21" s="444"/>
      <c r="N21" s="444"/>
      <c r="O21" s="444"/>
      <c r="Q21" s="299"/>
      <c r="R21" s="133"/>
    </row>
    <row r="22" spans="1:18" ht="18" customHeight="1" x14ac:dyDescent="0.2">
      <c r="A22" s="130" t="s">
        <v>148</v>
      </c>
      <c r="C22" s="500">
        <f>'DW St of Activities'!$B$12</f>
        <v>0</v>
      </c>
      <c r="D22" s="156"/>
      <c r="E22" s="501">
        <v>0</v>
      </c>
      <c r="F22" s="156"/>
      <c r="G22" s="500">
        <f>C22-E22</f>
        <v>0</v>
      </c>
      <c r="H22" s="444"/>
      <c r="I22" s="444"/>
      <c r="J22" s="444"/>
      <c r="K22" s="444"/>
      <c r="L22" s="444"/>
      <c r="M22" s="444"/>
      <c r="N22" s="444"/>
      <c r="O22" s="444"/>
      <c r="Q22" s="299"/>
      <c r="R22" s="133"/>
    </row>
    <row r="23" spans="1:18" x14ac:dyDescent="0.2">
      <c r="A23" s="130" t="s">
        <v>303</v>
      </c>
      <c r="C23" s="497"/>
      <c r="D23" s="156"/>
      <c r="E23" s="497"/>
      <c r="F23" s="156"/>
      <c r="G23" s="497"/>
      <c r="H23" s="444"/>
      <c r="I23" s="444"/>
      <c r="J23" s="444"/>
      <c r="K23" s="444"/>
      <c r="L23" s="444"/>
      <c r="M23" s="444"/>
      <c r="N23" s="444"/>
      <c r="O23" s="444"/>
      <c r="Q23" s="299"/>
      <c r="R23" s="133"/>
    </row>
    <row r="24" spans="1:18" x14ac:dyDescent="0.2">
      <c r="A24" s="138" t="s">
        <v>205</v>
      </c>
      <c r="C24" s="497">
        <f>'DW St of Activities'!B14</f>
        <v>0</v>
      </c>
      <c r="D24" s="156"/>
      <c r="E24" s="498">
        <v>0</v>
      </c>
      <c r="F24" s="156"/>
      <c r="G24" s="497">
        <f t="shared" ref="G24:G30" si="2">C24-E24</f>
        <v>0</v>
      </c>
      <c r="H24" s="444"/>
      <c r="I24" s="444"/>
      <c r="J24" s="444"/>
      <c r="K24" s="444"/>
      <c r="L24" s="444"/>
      <c r="M24" s="444"/>
      <c r="N24" s="444"/>
      <c r="O24" s="444"/>
      <c r="Q24" s="299"/>
      <c r="R24" s="133"/>
    </row>
    <row r="25" spans="1:18" x14ac:dyDescent="0.2">
      <c r="A25" s="138" t="s">
        <v>304</v>
      </c>
      <c r="C25" s="497">
        <f>'DW St of Activities'!B15</f>
        <v>0</v>
      </c>
      <c r="D25" s="156"/>
      <c r="E25" s="498">
        <v>0</v>
      </c>
      <c r="F25" s="156"/>
      <c r="G25" s="497">
        <f t="shared" si="2"/>
        <v>0</v>
      </c>
      <c r="H25" s="444"/>
      <c r="I25" s="444"/>
      <c r="J25" s="444"/>
      <c r="K25" s="444"/>
      <c r="L25" s="444"/>
      <c r="M25" s="444"/>
      <c r="N25" s="444"/>
      <c r="O25" s="444"/>
      <c r="Q25" s="299"/>
      <c r="R25" s="133"/>
    </row>
    <row r="26" spans="1:18" x14ac:dyDescent="0.2">
      <c r="A26" s="138" t="s">
        <v>654</v>
      </c>
      <c r="C26" s="497">
        <f>'DW St of Activities'!B16</f>
        <v>0</v>
      </c>
      <c r="D26" s="156"/>
      <c r="E26" s="498">
        <v>0</v>
      </c>
      <c r="F26" s="156"/>
      <c r="G26" s="497">
        <f t="shared" si="2"/>
        <v>0</v>
      </c>
      <c r="H26" s="444"/>
      <c r="I26" s="444"/>
      <c r="J26" s="444"/>
      <c r="K26" s="444"/>
      <c r="L26" s="444"/>
      <c r="M26" s="444"/>
      <c r="N26" s="444"/>
      <c r="O26" s="444"/>
      <c r="Q26" s="300"/>
    </row>
    <row r="27" spans="1:18" x14ac:dyDescent="0.2">
      <c r="A27" s="138" t="s">
        <v>306</v>
      </c>
      <c r="C27" s="497">
        <f>'DW St of Activities'!B17</f>
        <v>0</v>
      </c>
      <c r="D27" s="156"/>
      <c r="E27" s="498">
        <v>0</v>
      </c>
      <c r="F27" s="156"/>
      <c r="G27" s="497">
        <f t="shared" si="2"/>
        <v>0</v>
      </c>
      <c r="H27" s="444"/>
      <c r="I27" s="444"/>
      <c r="J27" s="444"/>
      <c r="K27" s="444"/>
      <c r="L27" s="444"/>
      <c r="M27" s="444"/>
      <c r="N27" s="444"/>
      <c r="O27" s="444"/>
    </row>
    <row r="28" spans="1:18" x14ac:dyDescent="0.2">
      <c r="A28" s="138" t="s">
        <v>658</v>
      </c>
      <c r="C28" s="497">
        <f>'DW St of Activities'!B18</f>
        <v>0</v>
      </c>
      <c r="D28" s="156"/>
      <c r="E28" s="498">
        <v>0</v>
      </c>
      <c r="F28" s="156"/>
      <c r="G28" s="497">
        <f t="shared" si="2"/>
        <v>0</v>
      </c>
      <c r="H28" s="444"/>
      <c r="I28" s="444"/>
      <c r="J28" s="444"/>
      <c r="K28" s="444"/>
      <c r="L28" s="444"/>
      <c r="M28" s="444"/>
      <c r="N28" s="444"/>
      <c r="O28" s="444"/>
    </row>
    <row r="29" spans="1:18" x14ac:dyDescent="0.2">
      <c r="A29" s="138" t="s">
        <v>307</v>
      </c>
      <c r="C29" s="497">
        <f>'DW St of Activities'!B19</f>
        <v>0</v>
      </c>
      <c r="D29" s="156"/>
      <c r="E29" s="498">
        <v>0</v>
      </c>
      <c r="F29" s="156"/>
      <c r="G29" s="497">
        <f t="shared" si="2"/>
        <v>0</v>
      </c>
      <c r="H29" s="444"/>
      <c r="I29" s="444"/>
      <c r="J29" s="444"/>
      <c r="K29" s="444"/>
      <c r="L29" s="444"/>
      <c r="M29" s="444"/>
      <c r="N29" s="444"/>
      <c r="O29" s="444"/>
    </row>
    <row r="30" spans="1:18" x14ac:dyDescent="0.2">
      <c r="A30" s="138" t="s">
        <v>308</v>
      </c>
      <c r="C30" s="497">
        <f>'DW St of Activities'!B20</f>
        <v>0</v>
      </c>
      <c r="D30" s="156"/>
      <c r="E30" s="498">
        <v>0</v>
      </c>
      <c r="F30" s="156"/>
      <c r="G30" s="497">
        <f t="shared" si="2"/>
        <v>0</v>
      </c>
      <c r="H30" s="444"/>
      <c r="I30" s="444"/>
      <c r="J30" s="444"/>
      <c r="K30" s="444"/>
      <c r="L30" s="444"/>
      <c r="M30" s="444"/>
      <c r="N30" s="444"/>
      <c r="O30" s="444"/>
    </row>
    <row r="31" spans="1:18" x14ac:dyDescent="0.2">
      <c r="A31" s="138" t="s">
        <v>666</v>
      </c>
      <c r="C31" s="497">
        <f>'DW St of Activities'!B21</f>
        <v>0</v>
      </c>
      <c r="D31" s="156"/>
      <c r="E31" s="501">
        <v>0</v>
      </c>
      <c r="F31" s="156"/>
      <c r="G31" s="500">
        <f>C31-E31</f>
        <v>0</v>
      </c>
      <c r="H31" s="444"/>
      <c r="I31" s="444"/>
      <c r="J31" s="444"/>
      <c r="K31" s="444"/>
      <c r="L31" s="444"/>
      <c r="M31" s="444"/>
      <c r="N31" s="444"/>
      <c r="O31" s="444"/>
    </row>
    <row r="32" spans="1:18" x14ac:dyDescent="0.2">
      <c r="A32" s="138" t="s">
        <v>358</v>
      </c>
      <c r="C32" s="502">
        <f>SUM(C24:C31)</f>
        <v>0</v>
      </c>
      <c r="D32" s="156"/>
      <c r="E32" s="502">
        <f>SUM(E24:E31)</f>
        <v>0</v>
      </c>
      <c r="F32" s="156"/>
      <c r="G32" s="502">
        <f>SUM(G24:G31)</f>
        <v>0</v>
      </c>
      <c r="H32" s="444"/>
      <c r="I32" s="444"/>
      <c r="J32" s="444"/>
      <c r="K32" s="444"/>
      <c r="L32" s="444"/>
      <c r="M32" s="444"/>
      <c r="N32" s="444"/>
      <c r="O32" s="444"/>
    </row>
    <row r="33" spans="1:17" x14ac:dyDescent="0.2">
      <c r="A33" s="130" t="s">
        <v>309</v>
      </c>
      <c r="C33" s="497">
        <f>'DW St of Activities'!B22</f>
        <v>0</v>
      </c>
      <c r="D33" s="156"/>
      <c r="E33" s="498">
        <v>0</v>
      </c>
      <c r="F33" s="156"/>
      <c r="G33" s="497">
        <f>C33-E33</f>
        <v>0</v>
      </c>
      <c r="H33" s="444"/>
      <c r="I33" s="444"/>
      <c r="J33" s="444"/>
      <c r="K33" s="444"/>
      <c r="L33" s="444"/>
      <c r="M33" s="444"/>
      <c r="N33" s="444"/>
      <c r="O33" s="444"/>
    </row>
    <row r="34" spans="1:17" x14ac:dyDescent="0.2">
      <c r="A34" s="130" t="s">
        <v>310</v>
      </c>
      <c r="C34" s="497">
        <f>'DW St of Activities'!B23</f>
        <v>0</v>
      </c>
      <c r="D34" s="156"/>
      <c r="E34" s="498">
        <v>0</v>
      </c>
      <c r="F34" s="156"/>
      <c r="G34" s="497">
        <f>C34-E34</f>
        <v>0</v>
      </c>
      <c r="H34" s="444"/>
      <c r="I34" s="444"/>
      <c r="J34" s="444"/>
      <c r="K34" s="444"/>
      <c r="L34" s="444"/>
      <c r="M34" s="444"/>
      <c r="N34" s="444"/>
      <c r="O34" s="444"/>
    </row>
    <row r="35" spans="1:17" x14ac:dyDescent="0.2">
      <c r="A35" s="130" t="s">
        <v>338</v>
      </c>
      <c r="C35" s="500">
        <f>'DW St of Activities'!B24</f>
        <v>0</v>
      </c>
      <c r="D35" s="156"/>
      <c r="E35" s="501">
        <v>0</v>
      </c>
      <c r="F35" s="156"/>
      <c r="G35" s="500">
        <f>C35-E35</f>
        <v>0</v>
      </c>
      <c r="H35" s="444"/>
      <c r="I35" s="444"/>
      <c r="J35" s="444"/>
      <c r="K35" s="444"/>
      <c r="L35" s="444"/>
      <c r="M35" s="444"/>
      <c r="N35" s="444"/>
      <c r="O35" s="444"/>
    </row>
    <row r="36" spans="1:17" ht="17.25" customHeight="1" x14ac:dyDescent="0.2">
      <c r="A36" s="139" t="s">
        <v>135</v>
      </c>
      <c r="C36" s="500">
        <f>SUM(C22:C35)-C32</f>
        <v>0</v>
      </c>
      <c r="D36" s="156"/>
      <c r="E36" s="500">
        <f>SUM(E22:E35)-E32</f>
        <v>0</v>
      </c>
      <c r="F36" s="156"/>
      <c r="G36" s="500">
        <f>SUM(G22:G35)-G32</f>
        <v>0</v>
      </c>
      <c r="H36" s="444"/>
      <c r="I36" s="444"/>
      <c r="J36" s="444"/>
      <c r="K36" s="444"/>
      <c r="L36" s="444"/>
      <c r="M36" s="444"/>
      <c r="N36" s="444"/>
      <c r="O36" s="444"/>
    </row>
    <row r="37" spans="1:17" ht="21" customHeight="1" x14ac:dyDescent="0.2">
      <c r="A37" s="136" t="s">
        <v>460</v>
      </c>
      <c r="C37" s="497">
        <f>C19-C36</f>
        <v>0</v>
      </c>
      <c r="D37" s="156"/>
      <c r="E37" s="497">
        <f>E19-E36</f>
        <v>0</v>
      </c>
      <c r="F37" s="156"/>
      <c r="G37" s="497">
        <f>G19-G36</f>
        <v>0</v>
      </c>
      <c r="H37" s="444"/>
      <c r="I37" s="444"/>
      <c r="J37" s="444"/>
      <c r="K37" s="444"/>
      <c r="L37" s="444"/>
      <c r="M37" s="444"/>
      <c r="N37" s="444"/>
      <c r="O37" s="444"/>
    </row>
    <row r="38" spans="1:17" ht="17.25" customHeight="1" x14ac:dyDescent="0.2">
      <c r="A38" s="136" t="s">
        <v>118</v>
      </c>
      <c r="C38" s="500">
        <f>'DW St of Activities'!G35+'DW St of Activities'!G36</f>
        <v>0</v>
      </c>
      <c r="D38" s="156"/>
      <c r="E38" s="501">
        <v>0</v>
      </c>
      <c r="F38" s="156"/>
      <c r="G38" s="500">
        <f>C38-E38</f>
        <v>0</v>
      </c>
      <c r="H38" s="444"/>
      <c r="I38" s="444"/>
      <c r="J38" s="444"/>
      <c r="K38" s="444"/>
      <c r="L38" s="444"/>
      <c r="M38" s="444"/>
      <c r="N38" s="444"/>
      <c r="O38" s="444"/>
    </row>
    <row r="39" spans="1:17" ht="16.5" customHeight="1" x14ac:dyDescent="0.2">
      <c r="A39" s="136" t="s">
        <v>725</v>
      </c>
      <c r="C39" s="503">
        <f>C37+C38</f>
        <v>0</v>
      </c>
      <c r="D39" s="156"/>
      <c r="E39" s="503">
        <f>E37+E38</f>
        <v>0</v>
      </c>
      <c r="F39" s="156"/>
      <c r="G39" s="503">
        <f>G37+G38</f>
        <v>0</v>
      </c>
      <c r="H39" s="444"/>
      <c r="I39" s="444"/>
      <c r="J39" s="444"/>
      <c r="K39" s="444"/>
      <c r="L39" s="444"/>
      <c r="M39" s="444"/>
      <c r="N39" s="444"/>
      <c r="O39" s="444"/>
      <c r="Q39" s="135"/>
    </row>
    <row r="40" spans="1:17" ht="17.25" customHeight="1" x14ac:dyDescent="0.2">
      <c r="A40" s="136" t="s">
        <v>640</v>
      </c>
      <c r="C40" s="503">
        <f>'DW St of Activities'!G39</f>
        <v>0</v>
      </c>
      <c r="D40" s="156"/>
      <c r="E40" s="504">
        <v>0</v>
      </c>
      <c r="F40" s="156"/>
      <c r="G40" s="503">
        <f>C40-E40</f>
        <v>0</v>
      </c>
      <c r="H40" s="444"/>
      <c r="I40" s="444"/>
      <c r="J40" s="444"/>
      <c r="K40" s="444"/>
      <c r="L40" s="444"/>
      <c r="M40" s="444"/>
      <c r="N40" s="444"/>
      <c r="O40" s="444"/>
    </row>
    <row r="41" spans="1:17" ht="17.25" customHeight="1" x14ac:dyDescent="0.2">
      <c r="A41" s="136" t="s">
        <v>399</v>
      </c>
      <c r="C41" s="503">
        <f>'DW St of Activities'!G40</f>
        <v>0</v>
      </c>
      <c r="D41" s="156"/>
      <c r="E41" s="504">
        <v>0</v>
      </c>
      <c r="F41" s="156"/>
      <c r="G41" s="503">
        <f>C41-E41</f>
        <v>0</v>
      </c>
      <c r="H41" s="444"/>
      <c r="I41" s="444"/>
      <c r="J41" s="444"/>
      <c r="K41" s="444"/>
      <c r="L41" s="444"/>
      <c r="M41" s="444"/>
      <c r="N41" s="444"/>
      <c r="O41" s="444"/>
    </row>
    <row r="42" spans="1:17" ht="21" customHeight="1" thickBot="1" x14ac:dyDescent="0.25">
      <c r="A42" s="136" t="s">
        <v>641</v>
      </c>
      <c r="C42" s="496">
        <f>C39+C40+C41</f>
        <v>0</v>
      </c>
      <c r="D42" s="494"/>
      <c r="E42" s="496">
        <f>E39+E40+E41</f>
        <v>0</v>
      </c>
      <c r="F42" s="494"/>
      <c r="G42" s="496">
        <f>G39+G40+G41</f>
        <v>0</v>
      </c>
      <c r="H42" s="444"/>
      <c r="I42" s="444"/>
      <c r="J42" s="444"/>
      <c r="K42" s="444"/>
      <c r="L42" s="444"/>
      <c r="M42" s="444"/>
      <c r="N42" s="444"/>
      <c r="O42" s="444"/>
    </row>
    <row r="43" spans="1:17" ht="11.25" customHeight="1" thickTop="1" x14ac:dyDescent="0.2">
      <c r="A43" s="136"/>
      <c r="C43" s="374"/>
      <c r="D43" s="324"/>
      <c r="E43" s="374"/>
      <c r="F43" s="324"/>
      <c r="G43" s="374"/>
    </row>
    <row r="44" spans="1:17" ht="11.25" customHeight="1" x14ac:dyDescent="0.2">
      <c r="C44" s="374"/>
      <c r="D44" s="324"/>
      <c r="E44" s="374"/>
      <c r="F44" s="324"/>
      <c r="G44" s="374"/>
    </row>
    <row r="47" spans="1:17" x14ac:dyDescent="0.2">
      <c r="C47" s="132"/>
      <c r="E47" s="132"/>
      <c r="G47" s="132"/>
    </row>
  </sheetData>
  <phoneticPr fontId="0" type="noConversion"/>
  <printOptions horizontalCentered="1"/>
  <pageMargins left="1" right="0.75" top="0.5" bottom="0.5" header="0.5" footer="0.5"/>
  <pageSetup scale="80" orientation="portrait" r:id="rId1"/>
  <headerFooter alignWithMargins="0"/>
  <ignoredErrors>
    <ignoredError sqref="Q8 G39" formula="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249977111117893"/>
  </sheetPr>
  <dimension ref="A1:M70"/>
  <sheetViews>
    <sheetView view="pageBreakPreview" zoomScaleNormal="100" zoomScaleSheetLayoutView="100" workbookViewId="0">
      <selection activeCell="I22" sqref="I22"/>
    </sheetView>
  </sheetViews>
  <sheetFormatPr defaultColWidth="9.77734375" defaultRowHeight="12.75" x14ac:dyDescent="0.2"/>
  <cols>
    <col min="1" max="1" width="33.5546875" style="2" customWidth="1"/>
    <col min="2" max="7" width="10.77734375" style="2" customWidth="1"/>
    <col min="8" max="16384" width="9.77734375" style="2"/>
  </cols>
  <sheetData>
    <row r="1" spans="1:13" x14ac:dyDescent="0.2">
      <c r="A1" s="70" t="str">
        <f>'DW Net Position'!A1</f>
        <v>SAMPLE COUNTY, WEST VIRGINIA, BOARD OF EDUCATION</v>
      </c>
      <c r="B1" s="3"/>
      <c r="C1" s="3"/>
      <c r="D1" s="4"/>
      <c r="E1" s="4"/>
      <c r="F1" s="4"/>
      <c r="G1" s="4"/>
    </row>
    <row r="2" spans="1:13" ht="18" x14ac:dyDescent="0.25">
      <c r="A2" s="70" t="s">
        <v>647</v>
      </c>
      <c r="B2" s="3"/>
      <c r="C2" s="3"/>
      <c r="D2" s="4"/>
      <c r="E2" s="4"/>
      <c r="F2" s="4"/>
      <c r="G2" s="4"/>
      <c r="H2" s="381"/>
      <c r="I2" s="743" t="str">
        <f>'Budgetary Comp - Debt Svc'!I1</f>
        <v>WARNING: Sheet is protected to prevent unintentional override of formulas.</v>
      </c>
    </row>
    <row r="3" spans="1:13" ht="18" x14ac:dyDescent="0.25">
      <c r="A3" s="70"/>
      <c r="B3" s="3"/>
      <c r="C3" s="3"/>
      <c r="D3" s="4"/>
      <c r="E3" s="4"/>
      <c r="F3" s="4"/>
      <c r="G3" s="4"/>
      <c r="H3" s="381"/>
      <c r="I3" s="743" t="str">
        <f>'Budgetary Comp - Debt Svc'!I2</f>
        <v>Password for protected sheet: BOE2025</v>
      </c>
    </row>
    <row r="4" spans="1:13" x14ac:dyDescent="0.2">
      <c r="A4" s="100" t="s">
        <v>627</v>
      </c>
      <c r="B4" s="3"/>
      <c r="C4" s="3"/>
      <c r="D4" s="4"/>
      <c r="E4" s="4"/>
      <c r="F4" s="4"/>
    </row>
    <row r="5" spans="1:13" x14ac:dyDescent="0.2">
      <c r="A5" s="103" t="s">
        <v>346</v>
      </c>
      <c r="B5" s="3"/>
      <c r="C5" s="3"/>
      <c r="D5" s="4"/>
      <c r="E5" s="4"/>
      <c r="F5" s="4"/>
      <c r="I5" s="793" t="s">
        <v>632</v>
      </c>
      <c r="J5" s="793"/>
      <c r="K5" s="793"/>
      <c r="L5" s="793"/>
      <c r="M5" s="793"/>
    </row>
    <row r="6" spans="1:13" x14ac:dyDescent="0.2">
      <c r="A6" s="103" t="str">
        <f>'DW Net Position'!A4</f>
        <v>FYE JUNE 30, 2025</v>
      </c>
      <c r="B6" s="3"/>
      <c r="C6" s="3"/>
      <c r="D6" s="4"/>
      <c r="E6" s="4"/>
      <c r="F6" s="4"/>
      <c r="I6" s="793"/>
      <c r="J6" s="793"/>
      <c r="K6" s="793"/>
      <c r="L6" s="793"/>
      <c r="M6" s="793"/>
    </row>
    <row r="7" spans="1:13" x14ac:dyDescent="0.2">
      <c r="A7" s="1"/>
      <c r="B7" s="3"/>
      <c r="C7" s="3"/>
      <c r="D7" s="4"/>
      <c r="E7" s="4"/>
      <c r="F7" s="4"/>
      <c r="I7" s="793"/>
      <c r="J7" s="793"/>
      <c r="K7" s="793"/>
      <c r="L7" s="793"/>
      <c r="M7" s="793"/>
    </row>
    <row r="8" spans="1:13" ht="14.25" customHeight="1" x14ac:dyDescent="0.2">
      <c r="A8" s="1"/>
      <c r="B8" s="3"/>
      <c r="C8" s="3"/>
      <c r="D8" s="18" t="s">
        <v>102</v>
      </c>
      <c r="E8" s="18" t="s">
        <v>580</v>
      </c>
      <c r="F8" s="18" t="s">
        <v>102</v>
      </c>
      <c r="G8" s="18"/>
      <c r="I8" s="793"/>
      <c r="J8" s="793"/>
      <c r="K8" s="793"/>
      <c r="L8" s="793"/>
      <c r="M8" s="793"/>
    </row>
    <row r="9" spans="1:13" ht="14.25" customHeight="1" x14ac:dyDescent="0.2">
      <c r="A9" s="1"/>
      <c r="B9" s="17" t="s">
        <v>103</v>
      </c>
      <c r="C9" s="3"/>
      <c r="D9" s="294" t="s">
        <v>578</v>
      </c>
      <c r="E9" s="294" t="s">
        <v>581</v>
      </c>
      <c r="F9" s="294" t="s">
        <v>582</v>
      </c>
      <c r="G9" s="18"/>
    </row>
    <row r="10" spans="1:13" ht="15.95" customHeight="1" x14ac:dyDescent="0.2">
      <c r="A10" s="17"/>
      <c r="B10" s="98" t="s">
        <v>583</v>
      </c>
      <c r="C10" s="98"/>
      <c r="D10" s="294" t="s">
        <v>579</v>
      </c>
      <c r="E10" s="294" t="s">
        <v>582</v>
      </c>
      <c r="F10" s="294" t="s">
        <v>579</v>
      </c>
      <c r="G10" s="18" t="s">
        <v>112</v>
      </c>
    </row>
    <row r="11" spans="1:13" ht="15.95" customHeight="1" thickBot="1" x14ac:dyDescent="0.25">
      <c r="A11" s="99"/>
      <c r="B11" s="21" t="s">
        <v>109</v>
      </c>
      <c r="C11" s="21" t="s">
        <v>104</v>
      </c>
      <c r="D11" s="21" t="s">
        <v>110</v>
      </c>
      <c r="E11" s="21" t="s">
        <v>579</v>
      </c>
      <c r="F11" s="21" t="s">
        <v>110</v>
      </c>
      <c r="G11" s="21" t="s">
        <v>111</v>
      </c>
    </row>
    <row r="12" spans="1:13" x14ac:dyDescent="0.2">
      <c r="A12" s="70" t="s">
        <v>133</v>
      </c>
      <c r="B12" s="19"/>
      <c r="C12" s="19"/>
      <c r="D12" s="19"/>
      <c r="E12" s="19"/>
      <c r="F12" s="19"/>
      <c r="G12" s="19"/>
    </row>
    <row r="13" spans="1:13" ht="6" customHeight="1" x14ac:dyDescent="0.2">
      <c r="A13" s="19"/>
      <c r="B13" s="19"/>
      <c r="C13" s="19"/>
      <c r="D13" s="19"/>
      <c r="E13" s="19"/>
      <c r="F13" s="19"/>
      <c r="G13" s="19"/>
    </row>
    <row r="14" spans="1:13" x14ac:dyDescent="0.2">
      <c r="A14" s="71" t="s">
        <v>376</v>
      </c>
      <c r="B14" s="334">
        <v>0</v>
      </c>
      <c r="C14" s="605">
        <v>0</v>
      </c>
      <c r="D14" s="519">
        <f>'Gov Funds - Rev-Exp'!G14</f>
        <v>0</v>
      </c>
      <c r="E14" s="605">
        <v>0</v>
      </c>
      <c r="F14" s="519">
        <f>SUM(D14:E14)</f>
        <v>0</v>
      </c>
      <c r="G14" s="590">
        <f>F14-C14</f>
        <v>0</v>
      </c>
    </row>
    <row r="15" spans="1:13" ht="14.25" customHeight="1" x14ac:dyDescent="0.2">
      <c r="A15" s="71" t="s">
        <v>298</v>
      </c>
      <c r="B15" s="593">
        <v>0</v>
      </c>
      <c r="C15" s="593">
        <v>0</v>
      </c>
      <c r="D15" s="521">
        <f>'Gov Funds - Rev-Exp'!G17</f>
        <v>0</v>
      </c>
      <c r="E15" s="593">
        <v>0</v>
      </c>
      <c r="F15" s="521">
        <f>SUM(D15:E15)</f>
        <v>0</v>
      </c>
      <c r="G15" s="561">
        <f>F15-C15</f>
        <v>0</v>
      </c>
    </row>
    <row r="16" spans="1:13" ht="20.100000000000001" customHeight="1" x14ac:dyDescent="0.2">
      <c r="A16" s="76" t="s">
        <v>301</v>
      </c>
      <c r="B16" s="595">
        <f>SUM(B14:B15)</f>
        <v>0</v>
      </c>
      <c r="C16" s="595">
        <f>SUM(C14:C15)</f>
        <v>0</v>
      </c>
      <c r="D16" s="595">
        <f>SUM(D14:D15)</f>
        <v>0</v>
      </c>
      <c r="E16" s="595">
        <f>SUM(E14:E15)</f>
        <v>0</v>
      </c>
      <c r="F16" s="595">
        <f>SUM(F14:F15)</f>
        <v>0</v>
      </c>
      <c r="G16" s="596">
        <f>F16-C16</f>
        <v>0</v>
      </c>
    </row>
    <row r="17" spans="1:7" x14ac:dyDescent="0.2">
      <c r="A17" s="19"/>
      <c r="B17" s="597"/>
      <c r="C17" s="597"/>
      <c r="D17" s="597"/>
      <c r="E17" s="597"/>
      <c r="F17" s="597"/>
      <c r="G17" s="559"/>
    </row>
    <row r="18" spans="1:7" x14ac:dyDescent="0.2">
      <c r="A18" s="70" t="s">
        <v>302</v>
      </c>
      <c r="B18" s="597"/>
      <c r="C18" s="597"/>
      <c r="D18" s="597"/>
      <c r="E18" s="597"/>
      <c r="F18" s="597"/>
      <c r="G18" s="559"/>
    </row>
    <row r="19" spans="1:7" ht="14.25" customHeight="1" x14ac:dyDescent="0.2">
      <c r="A19" s="26"/>
      <c r="B19" s="597"/>
      <c r="C19" s="597"/>
      <c r="D19" s="597"/>
      <c r="E19" s="597"/>
      <c r="F19" s="597"/>
      <c r="G19" s="559"/>
    </row>
    <row r="20" spans="1:7" ht="14.25" customHeight="1" x14ac:dyDescent="0.2">
      <c r="A20" s="75" t="s">
        <v>311</v>
      </c>
      <c r="B20" s="600">
        <v>0</v>
      </c>
      <c r="C20" s="600">
        <v>0</v>
      </c>
      <c r="D20" s="599">
        <f>'Gov Funds - Rev-Exp'!G34</f>
        <v>0</v>
      </c>
      <c r="E20" s="600">
        <v>0</v>
      </c>
      <c r="F20" s="599">
        <f>SUM(D20:E20)</f>
        <v>0</v>
      </c>
      <c r="G20" s="561">
        <f>C20-F20</f>
        <v>0</v>
      </c>
    </row>
    <row r="21" spans="1:7" ht="14.25" customHeight="1" x14ac:dyDescent="0.2">
      <c r="A21" s="75" t="s">
        <v>148</v>
      </c>
      <c r="B21" s="600">
        <v>0</v>
      </c>
      <c r="C21" s="600">
        <v>0</v>
      </c>
      <c r="D21" s="599">
        <f>'Gov Funds - Rev-Exp'!G22</f>
        <v>0</v>
      </c>
      <c r="E21" s="600">
        <v>0</v>
      </c>
      <c r="F21" s="599">
        <f>SUM(D21:E21)</f>
        <v>0</v>
      </c>
      <c r="G21" s="561">
        <f>C21-F21</f>
        <v>0</v>
      </c>
    </row>
    <row r="22" spans="1:7" ht="14.25" customHeight="1" x14ac:dyDescent="0.2">
      <c r="A22" s="75" t="s">
        <v>314</v>
      </c>
      <c r="B22" s="600">
        <v>0</v>
      </c>
      <c r="C22" s="600">
        <v>0</v>
      </c>
      <c r="D22" s="599">
        <f>'Gov Funds - Rev-Exp'!G37</f>
        <v>0</v>
      </c>
      <c r="E22" s="600">
        <v>0</v>
      </c>
      <c r="F22" s="599">
        <f>SUM(D22:E22)</f>
        <v>0</v>
      </c>
      <c r="G22" s="561">
        <f>C22-F22</f>
        <v>0</v>
      </c>
    </row>
    <row r="23" spans="1:7" ht="14.25" customHeight="1" x14ac:dyDescent="0.2">
      <c r="A23" s="75" t="s">
        <v>658</v>
      </c>
      <c r="B23" s="600">
        <v>0</v>
      </c>
      <c r="C23" s="600">
        <v>0</v>
      </c>
      <c r="D23" s="599">
        <f>'Gov Funds - Rev-Exp'!G28</f>
        <v>0</v>
      </c>
      <c r="E23" s="600">
        <v>0</v>
      </c>
      <c r="F23" s="599">
        <f>SUM(D23:E23)</f>
        <v>0</v>
      </c>
      <c r="G23" s="561">
        <f>C23-F23</f>
        <v>0</v>
      </c>
    </row>
    <row r="24" spans="1:7" ht="14.25" customHeight="1" x14ac:dyDescent="0.2">
      <c r="A24" s="75" t="s">
        <v>307</v>
      </c>
      <c r="B24" s="608">
        <v>0</v>
      </c>
      <c r="C24" s="608">
        <v>0</v>
      </c>
      <c r="D24" s="616">
        <f>'Gov Funds - Rev-Exp'!G29</f>
        <v>0</v>
      </c>
      <c r="E24" s="608">
        <v>0</v>
      </c>
      <c r="F24" s="616">
        <f>SUM(D24:E24)</f>
        <v>0</v>
      </c>
      <c r="G24" s="607">
        <f>C24-F24</f>
        <v>0</v>
      </c>
    </row>
    <row r="25" spans="1:7" ht="18" customHeight="1" x14ac:dyDescent="0.2">
      <c r="A25" s="76" t="s">
        <v>315</v>
      </c>
      <c r="B25" s="601">
        <f>SUM(B20:B20)</f>
        <v>0</v>
      </c>
      <c r="C25" s="601">
        <f>SUM(C20:C24)</f>
        <v>0</v>
      </c>
      <c r="D25" s="601">
        <f>SUM(D20:D24)</f>
        <v>0</v>
      </c>
      <c r="E25" s="601">
        <f>SUM(E20:E24)</f>
        <v>0</v>
      </c>
      <c r="F25" s="601">
        <f>SUM(F20:F24)</f>
        <v>0</v>
      </c>
      <c r="G25" s="602">
        <f>SUM(G20:G24)</f>
        <v>0</v>
      </c>
    </row>
    <row r="26" spans="1:7" ht="18" customHeight="1" x14ac:dyDescent="0.2">
      <c r="A26" s="76"/>
      <c r="B26" s="453"/>
      <c r="C26" s="453"/>
      <c r="D26" s="453"/>
      <c r="E26" s="453"/>
      <c r="F26" s="453"/>
      <c r="G26" s="561"/>
    </row>
    <row r="27" spans="1:7" ht="14.25" customHeight="1" x14ac:dyDescent="0.2">
      <c r="A27" s="72" t="s">
        <v>316</v>
      </c>
      <c r="B27" s="597"/>
      <c r="C27" s="597"/>
      <c r="D27" s="597"/>
      <c r="E27" s="597"/>
      <c r="F27" s="597"/>
      <c r="G27" s="559"/>
    </row>
    <row r="28" spans="1:7" ht="14.25" customHeight="1" x14ac:dyDescent="0.2">
      <c r="A28" s="80" t="s">
        <v>317</v>
      </c>
      <c r="B28" s="601">
        <f>B16-B25</f>
        <v>0</v>
      </c>
      <c r="C28" s="601">
        <f>C16-C25</f>
        <v>0</v>
      </c>
      <c r="D28" s="601">
        <f>D16-D25</f>
        <v>0</v>
      </c>
      <c r="E28" s="601">
        <f>E16-E25</f>
        <v>0</v>
      </c>
      <c r="F28" s="601">
        <f>F16-F25</f>
        <v>0</v>
      </c>
      <c r="G28" s="602">
        <f>G25+G16</f>
        <v>0</v>
      </c>
    </row>
    <row r="29" spans="1:7" ht="18" customHeight="1" x14ac:dyDescent="0.2">
      <c r="A29" s="26"/>
      <c r="B29" s="597"/>
      <c r="C29" s="597"/>
      <c r="D29" s="597"/>
      <c r="E29" s="597"/>
      <c r="F29" s="597"/>
      <c r="G29" s="559"/>
    </row>
    <row r="30" spans="1:7" ht="18" customHeight="1" x14ac:dyDescent="0.2">
      <c r="A30" s="70" t="s">
        <v>321</v>
      </c>
      <c r="B30" s="597"/>
      <c r="C30" s="597"/>
      <c r="D30" s="597"/>
      <c r="E30" s="597"/>
      <c r="F30" s="597"/>
      <c r="G30" s="559"/>
    </row>
    <row r="31" spans="1:7" ht="18" customHeight="1" x14ac:dyDescent="0.2">
      <c r="A31" s="71" t="s">
        <v>472</v>
      </c>
      <c r="B31" s="586">
        <v>0</v>
      </c>
      <c r="C31" s="586">
        <v>0</v>
      </c>
      <c r="D31" s="597">
        <f>'Gov Funds - Rev-Exp'!G51</f>
        <v>0</v>
      </c>
      <c r="E31" s="586">
        <v>0</v>
      </c>
      <c r="F31" s="597">
        <f>SUM(D31:E31)</f>
        <v>0</v>
      </c>
      <c r="G31" s="453">
        <f t="shared" ref="G31:G36" si="0">F31-C31</f>
        <v>0</v>
      </c>
    </row>
    <row r="32" spans="1:7" ht="13.5" customHeight="1" x14ac:dyDescent="0.2">
      <c r="A32" s="71" t="s">
        <v>615</v>
      </c>
      <c r="B32" s="586">
        <v>0</v>
      </c>
      <c r="C32" s="586">
        <v>0</v>
      </c>
      <c r="D32" s="559">
        <f>'Gov Funds - Rev-Exp'!G50</f>
        <v>0</v>
      </c>
      <c r="E32" s="586">
        <v>0</v>
      </c>
      <c r="F32" s="598">
        <f>D32+E32</f>
        <v>0</v>
      </c>
      <c r="G32" s="561">
        <f t="shared" si="0"/>
        <v>0</v>
      </c>
    </row>
    <row r="33" spans="1:7" ht="14.25" customHeight="1" x14ac:dyDescent="0.2">
      <c r="A33" s="71" t="s">
        <v>318</v>
      </c>
      <c r="B33" s="600">
        <v>0</v>
      </c>
      <c r="C33" s="600">
        <v>0</v>
      </c>
      <c r="D33" s="599">
        <f>'Gov Funds - Rev-Exp'!G56</f>
        <v>0</v>
      </c>
      <c r="E33" s="600">
        <v>0</v>
      </c>
      <c r="F33" s="597">
        <f>SUM(D33:E33)</f>
        <v>0</v>
      </c>
      <c r="G33" s="561">
        <f t="shared" si="0"/>
        <v>0</v>
      </c>
    </row>
    <row r="34" spans="1:7" ht="14.25" customHeight="1" x14ac:dyDescent="0.2">
      <c r="A34" s="71" t="s">
        <v>319</v>
      </c>
      <c r="B34" s="600">
        <v>0</v>
      </c>
      <c r="C34" s="600">
        <v>0</v>
      </c>
      <c r="D34" s="599">
        <f>'Gov Funds - Rev-Exp'!G57</f>
        <v>0</v>
      </c>
      <c r="E34" s="600">
        <v>0</v>
      </c>
      <c r="F34" s="597">
        <f>SUM(D34:E34)</f>
        <v>0</v>
      </c>
      <c r="G34" s="561">
        <f t="shared" si="0"/>
        <v>0</v>
      </c>
    </row>
    <row r="35" spans="1:7" ht="18" customHeight="1" x14ac:dyDescent="0.2">
      <c r="A35" s="76" t="s">
        <v>320</v>
      </c>
      <c r="B35" s="617">
        <f>SUM(B31:B34)</f>
        <v>0</v>
      </c>
      <c r="C35" s="617">
        <f>SUM(C31:C34)</f>
        <v>0</v>
      </c>
      <c r="D35" s="617">
        <f>SUM(D31:D34)</f>
        <v>0</v>
      </c>
      <c r="E35" s="617">
        <f>SUM(E31:E34)</f>
        <v>0</v>
      </c>
      <c r="F35" s="617">
        <f>SUM(F31:F34)</f>
        <v>0</v>
      </c>
      <c r="G35" s="614">
        <f t="shared" si="0"/>
        <v>0</v>
      </c>
    </row>
    <row r="36" spans="1:7" ht="20.100000000000001" customHeight="1" x14ac:dyDescent="0.2">
      <c r="A36" s="76" t="s">
        <v>343</v>
      </c>
      <c r="B36" s="522">
        <f>B28+B35</f>
        <v>0</v>
      </c>
      <c r="C36" s="522">
        <f>C25-C35</f>
        <v>0</v>
      </c>
      <c r="D36" s="522">
        <f>D28+D35</f>
        <v>0</v>
      </c>
      <c r="E36" s="522">
        <f>E25-E35</f>
        <v>0</v>
      </c>
      <c r="F36" s="522">
        <f>F28+F35</f>
        <v>0</v>
      </c>
      <c r="G36" s="618">
        <f t="shared" si="0"/>
        <v>0</v>
      </c>
    </row>
    <row r="37" spans="1:7" x14ac:dyDescent="0.2">
      <c r="A37" s="26"/>
      <c r="B37" s="597"/>
      <c r="C37" s="597"/>
      <c r="D37" s="597"/>
      <c r="E37" s="597"/>
      <c r="F37" s="597"/>
      <c r="G37" s="559"/>
    </row>
    <row r="38" spans="1:7" x14ac:dyDescent="0.2">
      <c r="A38" s="70" t="s">
        <v>269</v>
      </c>
      <c r="B38" s="586">
        <v>0</v>
      </c>
      <c r="C38" s="586">
        <v>0</v>
      </c>
      <c r="D38" s="597">
        <f>'Gov Funds - Rev-Exp'!G66</f>
        <v>0</v>
      </c>
      <c r="E38" s="586">
        <v>0</v>
      </c>
      <c r="F38" s="597">
        <f>SUM(D38:E38)</f>
        <v>0</v>
      </c>
      <c r="G38" s="559">
        <v>0</v>
      </c>
    </row>
    <row r="39" spans="1:7" x14ac:dyDescent="0.2">
      <c r="A39" s="70" t="s">
        <v>388</v>
      </c>
      <c r="B39" s="619">
        <v>0</v>
      </c>
      <c r="C39" s="619">
        <v>0</v>
      </c>
      <c r="D39" s="620"/>
      <c r="E39" s="619">
        <v>0</v>
      </c>
      <c r="F39" s="620">
        <f>SUM(D39:E39)</f>
        <v>0</v>
      </c>
      <c r="G39" s="607">
        <f>F39-C39</f>
        <v>0</v>
      </c>
    </row>
    <row r="40" spans="1:7" x14ac:dyDescent="0.2">
      <c r="A40" s="70" t="s">
        <v>270</v>
      </c>
      <c r="B40" s="599">
        <f t="shared" ref="B40:G40" si="1">SUM(B38:B39)</f>
        <v>0</v>
      </c>
      <c r="C40" s="599">
        <f t="shared" si="1"/>
        <v>0</v>
      </c>
      <c r="D40" s="453">
        <f t="shared" si="1"/>
        <v>0</v>
      </c>
      <c r="E40" s="599">
        <f t="shared" si="1"/>
        <v>0</v>
      </c>
      <c r="F40" s="453">
        <f t="shared" si="1"/>
        <v>0</v>
      </c>
      <c r="G40" s="453">
        <f t="shared" si="1"/>
        <v>0</v>
      </c>
    </row>
    <row r="41" spans="1:7" x14ac:dyDescent="0.2">
      <c r="A41" s="70"/>
      <c r="B41" s="104"/>
      <c r="C41" s="104"/>
      <c r="D41" s="104"/>
      <c r="E41" s="104"/>
      <c r="F41" s="104"/>
      <c r="G41" s="104"/>
    </row>
    <row r="42" spans="1:7" ht="13.5" thickBot="1" x14ac:dyDescent="0.25">
      <c r="A42" s="70" t="s">
        <v>271</v>
      </c>
      <c r="B42" s="591">
        <f t="shared" ref="B42:G42" si="2">+B40+B36</f>
        <v>0</v>
      </c>
      <c r="C42" s="591">
        <f t="shared" si="2"/>
        <v>0</v>
      </c>
      <c r="D42" s="591">
        <f t="shared" si="2"/>
        <v>0</v>
      </c>
      <c r="E42" s="591">
        <f t="shared" si="2"/>
        <v>0</v>
      </c>
      <c r="F42" s="591">
        <f t="shared" si="2"/>
        <v>0</v>
      </c>
      <c r="G42" s="591">
        <f t="shared" si="2"/>
        <v>0</v>
      </c>
    </row>
    <row r="43" spans="1:7" ht="13.5" thickTop="1" x14ac:dyDescent="0.2">
      <c r="A43" s="19"/>
      <c r="B43" s="19"/>
      <c r="C43" s="19"/>
      <c r="D43" s="19"/>
      <c r="E43" s="19"/>
      <c r="F43" s="19"/>
      <c r="G43" s="19"/>
    </row>
    <row r="44" spans="1:7" x14ac:dyDescent="0.2">
      <c r="A44" s="19"/>
      <c r="B44" s="19"/>
      <c r="C44" s="19"/>
      <c r="D44" s="19"/>
      <c r="E44" s="19"/>
      <c r="F44" s="19"/>
      <c r="G44" s="19"/>
    </row>
    <row r="45" spans="1:7" x14ac:dyDescent="0.2">
      <c r="A45" s="19"/>
      <c r="B45" s="19"/>
      <c r="C45" s="19"/>
      <c r="D45" s="19"/>
      <c r="E45" s="19"/>
      <c r="F45" s="19"/>
      <c r="G45" s="19"/>
    </row>
    <row r="46" spans="1:7" x14ac:dyDescent="0.2">
      <c r="A46" s="19"/>
      <c r="B46" s="19"/>
      <c r="C46" s="19"/>
      <c r="D46" s="19"/>
      <c r="E46" s="19"/>
      <c r="F46" s="19"/>
      <c r="G46" s="19"/>
    </row>
    <row r="47" spans="1:7" x14ac:dyDescent="0.2">
      <c r="A47" s="19"/>
      <c r="B47" s="19"/>
      <c r="C47" s="19"/>
      <c r="D47" s="19"/>
      <c r="E47" s="19"/>
      <c r="F47" s="19"/>
      <c r="G47" s="19"/>
    </row>
    <row r="48" spans="1:7" x14ac:dyDescent="0.2">
      <c r="A48" s="19"/>
      <c r="B48" s="19"/>
      <c r="C48" s="19"/>
      <c r="D48" s="19"/>
      <c r="E48" s="19"/>
      <c r="F48" s="19"/>
      <c r="G48" s="19"/>
    </row>
    <row r="49" spans="1:7" x14ac:dyDescent="0.2">
      <c r="A49" s="19"/>
      <c r="B49" s="19"/>
      <c r="C49" s="19"/>
      <c r="D49" s="19"/>
      <c r="E49" s="19"/>
      <c r="F49" s="19"/>
      <c r="G49" s="19"/>
    </row>
    <row r="50" spans="1:7" x14ac:dyDescent="0.2">
      <c r="A50" s="19"/>
      <c r="B50" s="19"/>
      <c r="C50" s="19"/>
      <c r="D50" s="19"/>
      <c r="E50" s="19"/>
      <c r="F50" s="19"/>
      <c r="G50" s="19"/>
    </row>
    <row r="51" spans="1:7" x14ac:dyDescent="0.2">
      <c r="A51" s="19"/>
      <c r="B51" s="19"/>
      <c r="C51" s="19"/>
      <c r="D51" s="19"/>
      <c r="E51" s="19"/>
      <c r="F51" s="19"/>
      <c r="G51" s="19"/>
    </row>
    <row r="52" spans="1:7" x14ac:dyDescent="0.2">
      <c r="A52" s="19"/>
      <c r="B52" s="19"/>
      <c r="C52" s="19"/>
      <c r="D52" s="19"/>
      <c r="E52" s="19"/>
      <c r="F52" s="19"/>
      <c r="G52" s="19"/>
    </row>
    <row r="53" spans="1:7" x14ac:dyDescent="0.2">
      <c r="A53" s="19"/>
      <c r="B53" s="19"/>
      <c r="C53" s="19"/>
      <c r="D53" s="19"/>
      <c r="E53" s="19"/>
      <c r="F53" s="19"/>
      <c r="G53" s="19"/>
    </row>
    <row r="54" spans="1:7" x14ac:dyDescent="0.2">
      <c r="A54" s="19"/>
      <c r="B54" s="19"/>
      <c r="C54" s="19"/>
      <c r="D54" s="19"/>
      <c r="E54" s="19"/>
      <c r="F54" s="19"/>
      <c r="G54" s="19"/>
    </row>
    <row r="55" spans="1:7" x14ac:dyDescent="0.2">
      <c r="A55" s="19"/>
      <c r="B55" s="19"/>
      <c r="C55" s="19"/>
      <c r="D55" s="19"/>
      <c r="E55" s="19"/>
      <c r="F55" s="19"/>
      <c r="G55" s="19"/>
    </row>
    <row r="56" spans="1:7" x14ac:dyDescent="0.2">
      <c r="A56" s="19"/>
      <c r="B56" s="19"/>
      <c r="C56" s="19"/>
      <c r="D56" s="19"/>
      <c r="E56" s="19"/>
      <c r="F56" s="19"/>
      <c r="G56" s="19"/>
    </row>
    <row r="57" spans="1:7" x14ac:dyDescent="0.2">
      <c r="A57" s="19"/>
      <c r="B57" s="19"/>
      <c r="C57" s="19"/>
      <c r="D57" s="19"/>
      <c r="E57" s="19"/>
      <c r="F57" s="19"/>
      <c r="G57" s="19"/>
    </row>
    <row r="58" spans="1:7" x14ac:dyDescent="0.2">
      <c r="A58" s="19"/>
      <c r="B58" s="19"/>
      <c r="C58" s="19"/>
      <c r="D58" s="19"/>
      <c r="E58" s="19"/>
      <c r="F58" s="19"/>
      <c r="G58" s="19"/>
    </row>
    <row r="59" spans="1:7" x14ac:dyDescent="0.2">
      <c r="A59" s="19"/>
      <c r="B59" s="19"/>
      <c r="C59" s="19"/>
      <c r="D59" s="19"/>
      <c r="E59" s="19"/>
      <c r="F59" s="19"/>
      <c r="G59" s="19"/>
    </row>
    <row r="60" spans="1:7" x14ac:dyDescent="0.2">
      <c r="A60" s="19"/>
      <c r="B60" s="19"/>
      <c r="C60" s="19"/>
      <c r="D60" s="19"/>
      <c r="E60" s="19"/>
      <c r="F60" s="19"/>
      <c r="G60" s="19"/>
    </row>
    <row r="61" spans="1:7" x14ac:dyDescent="0.2">
      <c r="A61" s="19"/>
      <c r="B61" s="19"/>
      <c r="C61" s="19"/>
      <c r="D61" s="19"/>
      <c r="E61" s="19"/>
      <c r="F61" s="19"/>
      <c r="G61" s="19"/>
    </row>
    <row r="62" spans="1:7" x14ac:dyDescent="0.2">
      <c r="A62" s="19"/>
      <c r="B62" s="19"/>
      <c r="C62" s="19"/>
      <c r="D62" s="19"/>
      <c r="E62" s="19"/>
      <c r="F62" s="19"/>
      <c r="G62" s="19"/>
    </row>
    <row r="63" spans="1:7" x14ac:dyDescent="0.2">
      <c r="A63" s="19"/>
      <c r="B63" s="19"/>
      <c r="C63" s="19"/>
      <c r="D63" s="19"/>
      <c r="E63" s="19"/>
      <c r="F63" s="19"/>
      <c r="G63" s="19"/>
    </row>
    <row r="64" spans="1:7" x14ac:dyDescent="0.2">
      <c r="A64" s="19"/>
      <c r="B64" s="19"/>
      <c r="C64" s="19"/>
      <c r="D64" s="19"/>
      <c r="E64" s="19"/>
      <c r="F64" s="19"/>
      <c r="G64" s="19"/>
    </row>
    <row r="65" spans="1:7" x14ac:dyDescent="0.2">
      <c r="A65" s="19"/>
      <c r="B65" s="19"/>
      <c r="C65" s="19"/>
      <c r="D65" s="19"/>
      <c r="E65" s="19"/>
      <c r="F65" s="19"/>
      <c r="G65" s="19"/>
    </row>
    <row r="66" spans="1:7" x14ac:dyDescent="0.2">
      <c r="A66" s="19"/>
      <c r="B66" s="19"/>
      <c r="C66" s="19"/>
      <c r="D66" s="19"/>
      <c r="E66" s="19"/>
      <c r="F66" s="19"/>
      <c r="G66" s="19"/>
    </row>
    <row r="67" spans="1:7" x14ac:dyDescent="0.2">
      <c r="A67" s="19"/>
      <c r="B67" s="19"/>
      <c r="C67" s="19"/>
      <c r="D67" s="19"/>
      <c r="E67" s="19"/>
      <c r="F67" s="19"/>
      <c r="G67" s="19"/>
    </row>
    <row r="68" spans="1:7" x14ac:dyDescent="0.2">
      <c r="A68" s="17" t="s">
        <v>79</v>
      </c>
      <c r="B68" s="17"/>
      <c r="C68" s="17"/>
      <c r="D68" s="17"/>
      <c r="E68" s="17"/>
      <c r="F68" s="17"/>
      <c r="G68" s="17"/>
    </row>
    <row r="69" spans="1:7" x14ac:dyDescent="0.2">
      <c r="A69" s="19"/>
      <c r="B69" s="19"/>
      <c r="C69" s="19"/>
      <c r="D69" s="19"/>
      <c r="E69" s="19"/>
      <c r="F69" s="19"/>
      <c r="G69" s="19"/>
    </row>
    <row r="70" spans="1:7" x14ac:dyDescent="0.2">
      <c r="A70" s="17"/>
      <c r="B70" s="17"/>
      <c r="C70" s="17"/>
      <c r="D70" s="17"/>
      <c r="E70" s="17"/>
      <c r="F70" s="17"/>
      <c r="G70" s="17"/>
    </row>
  </sheetData>
  <mergeCells count="1">
    <mergeCell ref="I5:M8"/>
  </mergeCells>
  <phoneticPr fontId="0" type="noConversion"/>
  <pageMargins left="1" right="0.5" top="0.5" bottom="0.5" header="0.5" footer="0.5"/>
  <pageSetup scale="75" orientation="portrait" r:id="rId1"/>
  <headerFooter alignWithMargins="0">
    <oddFooter>&amp;C&amp;11- &amp;P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249977111117893"/>
  </sheetPr>
  <dimension ref="A1:N67"/>
  <sheetViews>
    <sheetView view="pageBreakPreview" zoomScaleNormal="75" zoomScaleSheetLayoutView="100" workbookViewId="0">
      <selection activeCell="I1" sqref="I1:I2"/>
    </sheetView>
  </sheetViews>
  <sheetFormatPr defaultColWidth="9.77734375" defaultRowHeight="12.75" x14ac:dyDescent="0.2"/>
  <cols>
    <col min="1" max="1" width="43.88671875" style="2" customWidth="1"/>
    <col min="2" max="7" width="10.77734375" style="2" customWidth="1"/>
    <col min="8" max="16384" width="9.77734375" style="2"/>
  </cols>
  <sheetData>
    <row r="1" spans="1:14" x14ac:dyDescent="0.2">
      <c r="A1" s="70" t="str">
        <f>'DW Net Position'!A1</f>
        <v>SAMPLE COUNTY, WEST VIRGINIA, BOARD OF EDUCATION</v>
      </c>
      <c r="B1" s="3"/>
      <c r="C1" s="3"/>
      <c r="D1" s="4"/>
      <c r="E1" s="4"/>
      <c r="F1" s="4"/>
      <c r="G1" s="4"/>
      <c r="I1" s="743" t="str">
        <f>'Budgetary Comp - Bond Constr31'!I2</f>
        <v>WARNING: Sheet is protected to prevent unintentional override of formulas.</v>
      </c>
    </row>
    <row r="2" spans="1:14" ht="18" x14ac:dyDescent="0.25">
      <c r="A2" s="70" t="s">
        <v>647</v>
      </c>
      <c r="B2" s="3"/>
      <c r="C2" s="3"/>
      <c r="D2" s="4"/>
      <c r="E2" s="4"/>
      <c r="F2" s="4"/>
      <c r="G2" s="4"/>
      <c r="H2" s="381"/>
      <c r="I2" s="743" t="str">
        <f>'Budgetary Comp - Bond Constr31'!I3</f>
        <v>Password for protected sheet: BOE2025</v>
      </c>
    </row>
    <row r="3" spans="1:14" ht="18" x14ac:dyDescent="0.25">
      <c r="A3" s="70"/>
      <c r="B3" s="3"/>
      <c r="C3" s="3"/>
      <c r="D3" s="4"/>
      <c r="E3" s="4"/>
      <c r="F3" s="4"/>
      <c r="G3" s="4"/>
      <c r="H3" s="381"/>
    </row>
    <row r="4" spans="1:14" ht="30" customHeight="1" x14ac:dyDescent="0.2">
      <c r="A4" s="100" t="s">
        <v>627</v>
      </c>
      <c r="B4" s="3"/>
      <c r="C4" s="3"/>
      <c r="D4" s="4"/>
      <c r="E4" s="4"/>
      <c r="F4" s="4"/>
    </row>
    <row r="5" spans="1:14" ht="14.25" customHeight="1" x14ac:dyDescent="0.2">
      <c r="A5" s="103" t="s">
        <v>347</v>
      </c>
      <c r="B5" s="3"/>
      <c r="C5" s="3"/>
      <c r="D5" s="4"/>
      <c r="E5" s="4"/>
      <c r="F5" s="4"/>
      <c r="J5" s="793" t="s">
        <v>632</v>
      </c>
      <c r="K5" s="793"/>
      <c r="L5" s="793"/>
      <c r="M5" s="793"/>
      <c r="N5" s="793"/>
    </row>
    <row r="6" spans="1:14" ht="14.25" customHeight="1" x14ac:dyDescent="0.2">
      <c r="A6" s="103" t="str">
        <f>'DW Net Position'!A4</f>
        <v>FYE JUNE 30, 2025</v>
      </c>
      <c r="B6" s="3"/>
      <c r="C6" s="3"/>
      <c r="D6" s="4"/>
      <c r="E6" s="4"/>
      <c r="F6" s="4"/>
      <c r="J6" s="793"/>
      <c r="K6" s="793"/>
      <c r="L6" s="793"/>
      <c r="M6" s="793"/>
      <c r="N6" s="793"/>
    </row>
    <row r="7" spans="1:14" ht="14.25" customHeight="1" x14ac:dyDescent="0.2">
      <c r="A7" s="1"/>
      <c r="B7" s="3"/>
      <c r="C7" s="3"/>
      <c r="D7" s="4"/>
      <c r="E7" s="4"/>
      <c r="F7" s="4"/>
      <c r="J7" s="793"/>
      <c r="K7" s="793"/>
      <c r="L7" s="793"/>
      <c r="M7" s="793"/>
      <c r="N7" s="793"/>
    </row>
    <row r="8" spans="1:14" ht="14.25" customHeight="1" x14ac:dyDescent="0.2">
      <c r="A8" s="1"/>
      <c r="B8" s="3"/>
      <c r="C8" s="3"/>
      <c r="D8" s="18" t="s">
        <v>102</v>
      </c>
      <c r="E8" s="18" t="s">
        <v>580</v>
      </c>
      <c r="F8" s="18" t="s">
        <v>102</v>
      </c>
      <c r="G8" s="18"/>
      <c r="J8" s="793"/>
      <c r="K8" s="793"/>
      <c r="L8" s="793"/>
      <c r="M8" s="793"/>
      <c r="N8" s="793"/>
    </row>
    <row r="9" spans="1:14" ht="14.25" customHeight="1" x14ac:dyDescent="0.2">
      <c r="A9" s="1"/>
      <c r="B9" s="17" t="s">
        <v>103</v>
      </c>
      <c r="C9" s="3"/>
      <c r="D9" s="294" t="s">
        <v>578</v>
      </c>
      <c r="E9" s="294" t="s">
        <v>581</v>
      </c>
      <c r="F9" s="294" t="s">
        <v>582</v>
      </c>
      <c r="G9" s="18"/>
    </row>
    <row r="10" spans="1:14" ht="15.95" customHeight="1" x14ac:dyDescent="0.2">
      <c r="A10" s="17"/>
      <c r="B10" s="98" t="s">
        <v>583</v>
      </c>
      <c r="C10" s="98"/>
      <c r="D10" s="294" t="s">
        <v>579</v>
      </c>
      <c r="E10" s="294" t="s">
        <v>582</v>
      </c>
      <c r="F10" s="294" t="s">
        <v>579</v>
      </c>
      <c r="G10" s="18" t="s">
        <v>112</v>
      </c>
    </row>
    <row r="11" spans="1:14" ht="15.95" customHeight="1" thickBot="1" x14ac:dyDescent="0.25">
      <c r="A11" s="99"/>
      <c r="B11" s="21" t="s">
        <v>109</v>
      </c>
      <c r="C11" s="21" t="s">
        <v>104</v>
      </c>
      <c r="D11" s="21" t="s">
        <v>110</v>
      </c>
      <c r="E11" s="21" t="s">
        <v>579</v>
      </c>
      <c r="F11" s="21" t="s">
        <v>110</v>
      </c>
      <c r="G11" s="21" t="s">
        <v>111</v>
      </c>
    </row>
    <row r="12" spans="1:14" x14ac:dyDescent="0.2">
      <c r="A12" s="70" t="s">
        <v>133</v>
      </c>
      <c r="B12" s="19"/>
      <c r="C12" s="19"/>
      <c r="D12" s="19"/>
      <c r="E12" s="19"/>
      <c r="F12" s="19"/>
      <c r="G12" s="19"/>
    </row>
    <row r="13" spans="1:14" ht="6" customHeight="1" x14ac:dyDescent="0.2">
      <c r="A13" s="19"/>
      <c r="B13" s="19"/>
      <c r="C13" s="19"/>
      <c r="D13" s="19"/>
      <c r="E13" s="19"/>
      <c r="F13" s="19"/>
      <c r="G13" s="19"/>
    </row>
    <row r="14" spans="1:14" ht="14.45" customHeight="1" x14ac:dyDescent="0.2">
      <c r="A14" s="71" t="s">
        <v>849</v>
      </c>
      <c r="B14" s="680">
        <v>0</v>
      </c>
      <c r="C14" s="680">
        <v>0</v>
      </c>
      <c r="D14" s="678">
        <f>'Gov Funds - Rev-Exp'!H14</f>
        <v>0</v>
      </c>
      <c r="E14" s="680">
        <v>0</v>
      </c>
      <c r="F14" s="678">
        <f>SUM(D14:E14)</f>
        <v>0</v>
      </c>
      <c r="G14" s="679">
        <f>F14-C14</f>
        <v>0</v>
      </c>
    </row>
    <row r="15" spans="1:14" ht="14.25" customHeight="1" x14ac:dyDescent="0.2">
      <c r="A15" s="71" t="s">
        <v>300</v>
      </c>
      <c r="B15" s="677">
        <v>0</v>
      </c>
      <c r="C15" s="677">
        <v>0</v>
      </c>
      <c r="D15" s="678">
        <f>'Gov Funds - Rev-Exp'!H17</f>
        <v>0</v>
      </c>
      <c r="E15" s="677">
        <v>0</v>
      </c>
      <c r="F15" s="678">
        <f>SUM(D15:E15)</f>
        <v>0</v>
      </c>
      <c r="G15" s="679">
        <f>F15-C15</f>
        <v>0</v>
      </c>
    </row>
    <row r="16" spans="1:14" ht="20.100000000000001" customHeight="1" x14ac:dyDescent="0.2">
      <c r="A16" s="76" t="s">
        <v>301</v>
      </c>
      <c r="B16" s="595">
        <f>SUM(B14:B15)</f>
        <v>0</v>
      </c>
      <c r="C16" s="595">
        <f>SUM(C14:C15)</f>
        <v>0</v>
      </c>
      <c r="D16" s="596">
        <f>SUM(D14:D15)</f>
        <v>0</v>
      </c>
      <c r="E16" s="595">
        <f>SUM(E14:E15)</f>
        <v>0</v>
      </c>
      <c r="F16" s="595">
        <f>SUM(F14:F15)</f>
        <v>0</v>
      </c>
      <c r="G16" s="596">
        <f>F16-C16</f>
        <v>0</v>
      </c>
    </row>
    <row r="17" spans="1:7" x14ac:dyDescent="0.2">
      <c r="A17" s="19"/>
      <c r="B17" s="597"/>
      <c r="C17" s="597"/>
      <c r="D17" s="559"/>
      <c r="E17" s="597"/>
      <c r="F17" s="559"/>
      <c r="G17" s="559"/>
    </row>
    <row r="18" spans="1:7" x14ac:dyDescent="0.2">
      <c r="A18" s="70" t="s">
        <v>302</v>
      </c>
      <c r="B18" s="597"/>
      <c r="C18" s="597"/>
      <c r="D18" s="559"/>
      <c r="E18" s="597"/>
      <c r="F18" s="559"/>
      <c r="G18" s="559"/>
    </row>
    <row r="19" spans="1:7" ht="6" customHeight="1" x14ac:dyDescent="0.2">
      <c r="A19" s="26"/>
      <c r="B19" s="597"/>
      <c r="C19" s="597"/>
      <c r="D19" s="559"/>
      <c r="E19" s="597"/>
      <c r="F19" s="559"/>
      <c r="G19" s="559"/>
    </row>
    <row r="20" spans="1:7" ht="14.25" customHeight="1" x14ac:dyDescent="0.2">
      <c r="A20" s="75" t="s">
        <v>311</v>
      </c>
      <c r="B20" s="600">
        <v>0</v>
      </c>
      <c r="C20" s="600">
        <v>0</v>
      </c>
      <c r="D20" s="598">
        <f>'Gov Funds - Rev-Exp'!H34</f>
        <v>0</v>
      </c>
      <c r="E20" s="600">
        <v>0</v>
      </c>
      <c r="F20" s="598">
        <f>SUM(D20:E20)</f>
        <v>0</v>
      </c>
      <c r="G20" s="561">
        <f>C20-F20</f>
        <v>0</v>
      </c>
    </row>
    <row r="21" spans="1:7" ht="14.25" customHeight="1" x14ac:dyDescent="0.2">
      <c r="A21" s="75" t="s">
        <v>307</v>
      </c>
      <c r="B21" s="600">
        <v>0</v>
      </c>
      <c r="C21" s="600">
        <v>0</v>
      </c>
      <c r="D21" s="598">
        <v>0</v>
      </c>
      <c r="E21" s="600">
        <v>0</v>
      </c>
      <c r="F21" s="598">
        <f>SUM(D21:E21)</f>
        <v>0</v>
      </c>
      <c r="G21" s="561">
        <f>C21-F21</f>
        <v>0</v>
      </c>
    </row>
    <row r="22" spans="1:7" ht="14.25" customHeight="1" x14ac:dyDescent="0.2">
      <c r="A22" s="75" t="s">
        <v>314</v>
      </c>
      <c r="B22" s="604">
        <v>0</v>
      </c>
      <c r="C22" s="604">
        <v>0</v>
      </c>
      <c r="D22" s="602">
        <v>0</v>
      </c>
      <c r="E22" s="604">
        <v>0</v>
      </c>
      <c r="F22" s="609">
        <f>SUM(D22:E22)</f>
        <v>0</v>
      </c>
      <c r="G22" s="602">
        <f>C22-F22</f>
        <v>0</v>
      </c>
    </row>
    <row r="23" spans="1:7" ht="18" customHeight="1" x14ac:dyDescent="0.2">
      <c r="A23" s="76" t="s">
        <v>315</v>
      </c>
      <c r="B23" s="601">
        <f>SUM(B20:B22)</f>
        <v>0</v>
      </c>
      <c r="C23" s="601">
        <f>SUM(C20:C22)</f>
        <v>0</v>
      </c>
      <c r="D23" s="602">
        <f>SUM(D20:D22)</f>
        <v>0</v>
      </c>
      <c r="E23" s="601">
        <f>SUM(E20:E22)</f>
        <v>0</v>
      </c>
      <c r="F23" s="602">
        <f>SUM(F20:F22)</f>
        <v>0</v>
      </c>
      <c r="G23" s="602">
        <f>C23-F23</f>
        <v>0</v>
      </c>
    </row>
    <row r="24" spans="1:7" ht="18" customHeight="1" x14ac:dyDescent="0.2">
      <c r="A24" s="76"/>
      <c r="B24" s="453"/>
      <c r="C24" s="453"/>
      <c r="D24" s="561"/>
      <c r="E24" s="453"/>
      <c r="F24" s="561"/>
      <c r="G24" s="561"/>
    </row>
    <row r="25" spans="1:7" ht="14.25" customHeight="1" x14ac:dyDescent="0.2">
      <c r="A25" s="19" t="s">
        <v>106</v>
      </c>
      <c r="B25" s="597"/>
      <c r="C25" s="597"/>
      <c r="D25" s="559"/>
      <c r="E25" s="597"/>
      <c r="F25" s="559"/>
      <c r="G25" s="559"/>
    </row>
    <row r="26" spans="1:7" ht="14.25" customHeight="1" x14ac:dyDescent="0.2">
      <c r="A26" s="19" t="s">
        <v>107</v>
      </c>
      <c r="B26" s="601">
        <f>B16-B23</f>
        <v>0</v>
      </c>
      <c r="C26" s="601">
        <f>C16-C23</f>
        <v>0</v>
      </c>
      <c r="D26" s="602">
        <f>D16-D23</f>
        <v>0</v>
      </c>
      <c r="E26" s="601">
        <f>E16-E23</f>
        <v>0</v>
      </c>
      <c r="F26" s="601">
        <f>F16-F23</f>
        <v>0</v>
      </c>
      <c r="G26" s="602">
        <f>G23+G16</f>
        <v>0</v>
      </c>
    </row>
    <row r="27" spans="1:7" ht="18" customHeight="1" x14ac:dyDescent="0.2">
      <c r="A27" s="26"/>
      <c r="B27" s="597"/>
      <c r="C27" s="597"/>
      <c r="D27" s="559"/>
      <c r="E27" s="597"/>
      <c r="F27" s="559"/>
      <c r="G27" s="559"/>
    </row>
    <row r="28" spans="1:7" ht="18" customHeight="1" x14ac:dyDescent="0.2">
      <c r="A28" s="70" t="s">
        <v>321</v>
      </c>
      <c r="B28" s="597"/>
      <c r="C28" s="597"/>
      <c r="D28" s="559"/>
      <c r="E28" s="597"/>
      <c r="F28" s="559"/>
      <c r="G28" s="559"/>
    </row>
    <row r="29" spans="1:7" ht="6" customHeight="1" x14ac:dyDescent="0.2">
      <c r="A29" s="26"/>
      <c r="B29" s="597"/>
      <c r="C29" s="597"/>
      <c r="D29" s="559"/>
      <c r="E29" s="597"/>
      <c r="F29" s="559"/>
      <c r="G29" s="559"/>
    </row>
    <row r="30" spans="1:7" ht="13.5" customHeight="1" x14ac:dyDescent="0.2">
      <c r="A30" s="71" t="s">
        <v>615</v>
      </c>
      <c r="B30" s="586">
        <v>0</v>
      </c>
      <c r="C30" s="586">
        <v>0</v>
      </c>
      <c r="D30" s="559">
        <f>'Gov Funds - Rev-Exp'!H50</f>
        <v>0</v>
      </c>
      <c r="E30" s="586">
        <v>0</v>
      </c>
      <c r="F30" s="598">
        <f>D30+E30</f>
        <v>0</v>
      </c>
      <c r="G30" s="561">
        <f t="shared" ref="G30:G35" si="0">F30-C30</f>
        <v>0</v>
      </c>
    </row>
    <row r="31" spans="1:7" ht="13.5" customHeight="1" x14ac:dyDescent="0.2">
      <c r="A31" s="71" t="s">
        <v>472</v>
      </c>
      <c r="B31" s="586">
        <v>0</v>
      </c>
      <c r="C31" s="586">
        <v>0</v>
      </c>
      <c r="D31" s="559">
        <f>'Gov Funds - Rev-Exp'!H51</f>
        <v>0</v>
      </c>
      <c r="E31" s="586">
        <v>0</v>
      </c>
      <c r="F31" s="598">
        <f>D31+E31</f>
        <v>0</v>
      </c>
      <c r="G31" s="561">
        <f t="shared" si="0"/>
        <v>0</v>
      </c>
    </row>
    <row r="32" spans="1:7" ht="14.25" customHeight="1" x14ac:dyDescent="0.2">
      <c r="A32" s="71" t="s">
        <v>318</v>
      </c>
      <c r="B32" s="600">
        <v>0</v>
      </c>
      <c r="C32" s="600">
        <v>0</v>
      </c>
      <c r="D32" s="598">
        <f>'Gov Funds - Rev-Exp'!H56</f>
        <v>0</v>
      </c>
      <c r="E32" s="600">
        <v>0</v>
      </c>
      <c r="F32" s="598">
        <f>SUM(D32:E32)</f>
        <v>0</v>
      </c>
      <c r="G32" s="561">
        <f t="shared" si="0"/>
        <v>0</v>
      </c>
    </row>
    <row r="33" spans="1:7" ht="14.25" customHeight="1" x14ac:dyDescent="0.2">
      <c r="A33" s="71" t="s">
        <v>319</v>
      </c>
      <c r="B33" s="600">
        <v>0</v>
      </c>
      <c r="C33" s="600">
        <v>0</v>
      </c>
      <c r="D33" s="598">
        <f>'Gov Funds - Rev-Exp'!H57</f>
        <v>0</v>
      </c>
      <c r="E33" s="600">
        <v>0</v>
      </c>
      <c r="F33" s="598">
        <f>SUM(D33:E33)</f>
        <v>0</v>
      </c>
      <c r="G33" s="561">
        <f t="shared" si="0"/>
        <v>0</v>
      </c>
    </row>
    <row r="34" spans="1:7" ht="18" customHeight="1" x14ac:dyDescent="0.2">
      <c r="A34" s="76" t="s">
        <v>320</v>
      </c>
      <c r="B34" s="612">
        <f>SUM(B30:B33)</f>
        <v>0</v>
      </c>
      <c r="C34" s="612">
        <f>SUM(C30:C33)</f>
        <v>0</v>
      </c>
      <c r="D34" s="612">
        <f>SUM(D30:D33)</f>
        <v>0</v>
      </c>
      <c r="E34" s="612">
        <f>SUM(E30:E33)</f>
        <v>0</v>
      </c>
      <c r="F34" s="612">
        <f>SUM(F30:F33)</f>
        <v>0</v>
      </c>
      <c r="G34" s="596">
        <f t="shared" si="0"/>
        <v>0</v>
      </c>
    </row>
    <row r="35" spans="1:7" ht="20.100000000000001" customHeight="1" x14ac:dyDescent="0.2">
      <c r="A35" s="76" t="s">
        <v>343</v>
      </c>
      <c r="B35" s="453">
        <f>B26+B34</f>
        <v>0</v>
      </c>
      <c r="C35" s="453">
        <f>C26+C34</f>
        <v>0</v>
      </c>
      <c r="D35" s="561">
        <f>D26+D34</f>
        <v>0</v>
      </c>
      <c r="E35" s="453">
        <f>E26+E34</f>
        <v>0</v>
      </c>
      <c r="F35" s="453">
        <f>F26+F34</f>
        <v>0</v>
      </c>
      <c r="G35" s="561">
        <f t="shared" si="0"/>
        <v>0</v>
      </c>
    </row>
    <row r="36" spans="1:7" x14ac:dyDescent="0.2">
      <c r="A36" s="26"/>
      <c r="B36" s="453"/>
      <c r="C36" s="453"/>
      <c r="D36" s="561"/>
      <c r="E36" s="453"/>
      <c r="F36" s="561"/>
      <c r="G36" s="561"/>
    </row>
    <row r="37" spans="1:7" x14ac:dyDescent="0.2">
      <c r="A37" s="70" t="s">
        <v>269</v>
      </c>
      <c r="B37" s="615">
        <v>0</v>
      </c>
      <c r="C37" s="615">
        <v>0</v>
      </c>
      <c r="D37" s="610">
        <f>'Gov Funds - Rev-Exp'!H66</f>
        <v>0</v>
      </c>
      <c r="E37" s="615">
        <v>0</v>
      </c>
      <c r="F37" s="610">
        <v>0</v>
      </c>
      <c r="G37" s="610">
        <f>F37-C37</f>
        <v>0</v>
      </c>
    </row>
    <row r="38" spans="1:7" x14ac:dyDescent="0.2">
      <c r="A38" s="26"/>
      <c r="B38" s="19"/>
      <c r="C38" s="19"/>
      <c r="D38" s="19"/>
      <c r="E38" s="19"/>
      <c r="F38" s="19"/>
      <c r="G38" s="19"/>
    </row>
    <row r="39" spans="1:7" ht="13.5" thickBot="1" x14ac:dyDescent="0.25">
      <c r="A39" s="70" t="s">
        <v>268</v>
      </c>
      <c r="B39" s="592">
        <f>SUM(B35:B37)</f>
        <v>0</v>
      </c>
      <c r="C39" s="592">
        <f>SUM(C35:C37)</f>
        <v>0</v>
      </c>
      <c r="D39" s="591">
        <f>'Gov Funds - Rev-Exp'!H69</f>
        <v>0</v>
      </c>
      <c r="E39" s="592">
        <f>SUM(E35:E37)</f>
        <v>0</v>
      </c>
      <c r="F39" s="592">
        <f>SUM(F35:F37)</f>
        <v>0</v>
      </c>
      <c r="G39" s="591">
        <f>F39-C39</f>
        <v>0</v>
      </c>
    </row>
    <row r="40" spans="1:7" ht="13.5" thickTop="1"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row r="44" spans="1:7" x14ac:dyDescent="0.2">
      <c r="A44" s="19"/>
      <c r="B44" s="19"/>
      <c r="C44" s="19"/>
      <c r="D44" s="19"/>
      <c r="E44" s="19"/>
      <c r="F44" s="19"/>
      <c r="G44" s="19"/>
    </row>
    <row r="45" spans="1:7" x14ac:dyDescent="0.2">
      <c r="A45" s="19"/>
      <c r="B45" s="19"/>
      <c r="C45" s="19"/>
      <c r="D45" s="19"/>
      <c r="E45" s="19"/>
      <c r="F45" s="19"/>
      <c r="G45" s="19"/>
    </row>
    <row r="46" spans="1:7" x14ac:dyDescent="0.2">
      <c r="A46" s="19"/>
      <c r="B46" s="19"/>
      <c r="C46" s="19"/>
      <c r="D46" s="19"/>
      <c r="E46" s="19"/>
      <c r="F46" s="19"/>
      <c r="G46" s="19"/>
    </row>
    <row r="47" spans="1:7" x14ac:dyDescent="0.2">
      <c r="A47" s="19"/>
      <c r="B47" s="19"/>
      <c r="C47" s="19"/>
      <c r="D47" s="19"/>
      <c r="E47" s="19"/>
      <c r="F47" s="19"/>
      <c r="G47" s="19"/>
    </row>
    <row r="48" spans="1:7" x14ac:dyDescent="0.2">
      <c r="A48" s="19"/>
      <c r="B48" s="19"/>
      <c r="C48" s="19"/>
      <c r="D48" s="19"/>
      <c r="E48" s="19"/>
      <c r="F48" s="19"/>
      <c r="G48" s="19"/>
    </row>
    <row r="49" spans="1:7" x14ac:dyDescent="0.2">
      <c r="A49" s="19"/>
      <c r="B49" s="19"/>
      <c r="C49" s="19"/>
      <c r="D49" s="19"/>
      <c r="E49" s="19"/>
      <c r="F49" s="19"/>
      <c r="G49" s="19"/>
    </row>
    <row r="50" spans="1:7" x14ac:dyDescent="0.2">
      <c r="A50" s="19"/>
      <c r="B50" s="19"/>
      <c r="C50" s="19"/>
      <c r="D50" s="19"/>
      <c r="E50" s="19"/>
      <c r="F50" s="19"/>
      <c r="G50" s="19"/>
    </row>
    <row r="51" spans="1:7" x14ac:dyDescent="0.2">
      <c r="A51" s="19"/>
      <c r="B51" s="19"/>
      <c r="C51" s="19"/>
      <c r="D51" s="19"/>
      <c r="E51" s="19"/>
      <c r="F51" s="19"/>
      <c r="G51" s="19"/>
    </row>
    <row r="52" spans="1:7" x14ac:dyDescent="0.2">
      <c r="A52" s="19"/>
      <c r="B52" s="19"/>
      <c r="C52" s="19"/>
      <c r="D52" s="19"/>
      <c r="E52" s="19"/>
      <c r="F52" s="19"/>
      <c r="G52" s="19"/>
    </row>
    <row r="53" spans="1:7" x14ac:dyDescent="0.2">
      <c r="A53" s="19"/>
      <c r="B53" s="19"/>
      <c r="C53" s="19"/>
      <c r="D53" s="19"/>
      <c r="E53" s="19"/>
      <c r="F53" s="19"/>
      <c r="G53" s="19"/>
    </row>
    <row r="54" spans="1:7" x14ac:dyDescent="0.2">
      <c r="A54" s="19"/>
      <c r="B54" s="19"/>
      <c r="C54" s="19"/>
      <c r="D54" s="19"/>
      <c r="E54" s="19"/>
      <c r="F54" s="19"/>
      <c r="G54" s="19"/>
    </row>
    <row r="55" spans="1:7" x14ac:dyDescent="0.2">
      <c r="A55" s="19"/>
      <c r="B55" s="19"/>
      <c r="C55" s="19"/>
      <c r="D55" s="19"/>
      <c r="E55" s="19"/>
      <c r="F55" s="19"/>
      <c r="G55" s="19"/>
    </row>
    <row r="56" spans="1:7" x14ac:dyDescent="0.2">
      <c r="A56" s="19"/>
      <c r="B56" s="19"/>
      <c r="C56" s="19"/>
      <c r="D56" s="19"/>
      <c r="E56" s="19"/>
      <c r="F56" s="19"/>
      <c r="G56" s="19"/>
    </row>
    <row r="57" spans="1:7" x14ac:dyDescent="0.2">
      <c r="A57" s="19"/>
      <c r="B57" s="19"/>
      <c r="C57" s="19"/>
      <c r="D57" s="19"/>
      <c r="E57" s="19"/>
      <c r="F57" s="19"/>
      <c r="G57" s="19"/>
    </row>
    <row r="58" spans="1:7" x14ac:dyDescent="0.2">
      <c r="A58" s="19"/>
      <c r="B58" s="19"/>
      <c r="C58" s="19"/>
      <c r="D58" s="19"/>
      <c r="E58" s="19"/>
      <c r="F58" s="19"/>
      <c r="G58" s="19"/>
    </row>
    <row r="59" spans="1:7" x14ac:dyDescent="0.2">
      <c r="A59" s="19"/>
      <c r="B59" s="19"/>
      <c r="C59" s="19"/>
      <c r="D59" s="19"/>
      <c r="E59" s="19"/>
      <c r="F59" s="19"/>
      <c r="G59" s="19"/>
    </row>
    <row r="60" spans="1:7" x14ac:dyDescent="0.2">
      <c r="A60" s="19"/>
      <c r="B60" s="19"/>
      <c r="C60" s="19"/>
      <c r="D60" s="19"/>
      <c r="E60" s="19"/>
      <c r="F60" s="19"/>
      <c r="G60" s="19"/>
    </row>
    <row r="61" spans="1:7" x14ac:dyDescent="0.2">
      <c r="A61" s="19"/>
      <c r="B61" s="19"/>
      <c r="C61" s="19"/>
      <c r="D61" s="19"/>
      <c r="E61" s="19"/>
      <c r="F61" s="19"/>
      <c r="G61" s="19"/>
    </row>
    <row r="62" spans="1:7" x14ac:dyDescent="0.2">
      <c r="A62" s="19"/>
      <c r="B62" s="19"/>
      <c r="C62" s="19"/>
      <c r="D62" s="19"/>
      <c r="E62" s="19"/>
      <c r="F62" s="19"/>
      <c r="G62" s="19"/>
    </row>
    <row r="63" spans="1:7" x14ac:dyDescent="0.2">
      <c r="A63" s="19"/>
      <c r="B63" s="19"/>
      <c r="C63" s="19"/>
      <c r="D63" s="19"/>
      <c r="E63" s="19"/>
      <c r="F63" s="19"/>
      <c r="G63" s="19"/>
    </row>
    <row r="64" spans="1:7" x14ac:dyDescent="0.2">
      <c r="A64" s="19"/>
      <c r="B64" s="19"/>
      <c r="C64" s="19"/>
      <c r="D64" s="19"/>
      <c r="E64" s="19"/>
      <c r="F64" s="19"/>
      <c r="G64" s="19"/>
    </row>
    <row r="65" spans="1:7" x14ac:dyDescent="0.2">
      <c r="A65" s="17" t="s">
        <v>79</v>
      </c>
      <c r="B65" s="17"/>
      <c r="C65" s="17"/>
      <c r="D65" s="17"/>
      <c r="E65" s="17"/>
      <c r="F65" s="17"/>
      <c r="G65" s="17"/>
    </row>
    <row r="66" spans="1:7" x14ac:dyDescent="0.2">
      <c r="A66" s="19"/>
      <c r="B66" s="19"/>
      <c r="C66" s="19"/>
      <c r="D66" s="19"/>
      <c r="E66" s="19"/>
      <c r="F66" s="19"/>
      <c r="G66" s="19"/>
    </row>
    <row r="67" spans="1:7" x14ac:dyDescent="0.2">
      <c r="A67" s="17"/>
      <c r="B67" s="17"/>
      <c r="C67" s="17"/>
      <c r="D67" s="17"/>
      <c r="E67" s="17"/>
      <c r="F67" s="17"/>
      <c r="G67" s="17"/>
    </row>
  </sheetData>
  <mergeCells count="1">
    <mergeCell ref="J5:N8"/>
  </mergeCells>
  <phoneticPr fontId="0" type="noConversion"/>
  <pageMargins left="1" right="0.5" top="0.5" bottom="0.5" header="0.5" footer="0.5"/>
  <pageSetup scale="68" orientation="portrait" r:id="rId1"/>
  <headerFooter alignWithMargins="0">
    <oddFooter>&amp;C&amp;11- &amp;P -</oddFooter>
  </headerFooter>
  <ignoredErrors>
    <ignoredError sqref="F21:F22"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249977111117893"/>
  </sheetPr>
  <dimension ref="A1:M68"/>
  <sheetViews>
    <sheetView view="pageBreakPreview" zoomScaleNormal="75" zoomScaleSheetLayoutView="100" workbookViewId="0">
      <selection activeCell="I23" sqref="I23"/>
    </sheetView>
  </sheetViews>
  <sheetFormatPr defaultColWidth="9.77734375" defaultRowHeight="12.75" x14ac:dyDescent="0.2"/>
  <cols>
    <col min="1" max="1" width="34.6640625" style="2" customWidth="1"/>
    <col min="2" max="7" width="10.77734375" style="2" customWidth="1"/>
    <col min="8" max="16384" width="9.77734375" style="2"/>
  </cols>
  <sheetData>
    <row r="1" spans="1:13" x14ac:dyDescent="0.2">
      <c r="A1" s="70" t="str">
        <f>'DW Net Position'!A1</f>
        <v>SAMPLE COUNTY, WEST VIRGINIA, BOARD OF EDUCATION</v>
      </c>
      <c r="B1" s="3"/>
      <c r="C1" s="3"/>
      <c r="D1" s="4"/>
      <c r="E1" s="4"/>
      <c r="F1" s="4"/>
      <c r="G1" s="4"/>
      <c r="I1" s="743" t="str">
        <f>'Budgetary Comp-Perm Improve'!I1</f>
        <v>WARNING: Sheet is protected to prevent unintentional override of formulas.</v>
      </c>
    </row>
    <row r="2" spans="1:13" ht="18" x14ac:dyDescent="0.25">
      <c r="A2" s="70" t="s">
        <v>647</v>
      </c>
      <c r="B2" s="3"/>
      <c r="C2" s="3"/>
      <c r="D2" s="4"/>
      <c r="E2" s="4"/>
      <c r="F2" s="4"/>
      <c r="G2" s="4"/>
      <c r="H2" s="381"/>
      <c r="I2" s="743" t="str">
        <f>'Budgetary Comp-Perm Improve'!I2</f>
        <v>Password for protected sheet: BOE2025</v>
      </c>
    </row>
    <row r="3" spans="1:13" ht="18" x14ac:dyDescent="0.25">
      <c r="A3" s="70"/>
      <c r="B3" s="3"/>
      <c r="C3" s="3"/>
      <c r="D3" s="4"/>
      <c r="E3" s="4"/>
      <c r="F3" s="4"/>
      <c r="G3" s="4"/>
      <c r="H3" s="381"/>
    </row>
    <row r="4" spans="1:13" x14ac:dyDescent="0.2">
      <c r="A4" s="100" t="s">
        <v>627</v>
      </c>
      <c r="B4" s="3"/>
      <c r="C4" s="3"/>
      <c r="D4" s="4"/>
      <c r="E4" s="4"/>
      <c r="F4" s="4"/>
    </row>
    <row r="5" spans="1:13" x14ac:dyDescent="0.2">
      <c r="A5" s="103" t="s">
        <v>348</v>
      </c>
      <c r="B5" s="3"/>
      <c r="C5" s="3"/>
      <c r="D5" s="4"/>
      <c r="E5" s="4"/>
      <c r="F5" s="4"/>
    </row>
    <row r="6" spans="1:13" x14ac:dyDescent="0.2">
      <c r="A6" s="103" t="str">
        <f>'DW Net Position'!A4</f>
        <v>FYE JUNE 30, 2025</v>
      </c>
      <c r="B6" s="3"/>
      <c r="C6" s="3"/>
      <c r="D6" s="4"/>
      <c r="E6" s="4"/>
      <c r="F6" s="4"/>
    </row>
    <row r="7" spans="1:13" x14ac:dyDescent="0.2">
      <c r="A7" s="1"/>
      <c r="B7" s="3"/>
      <c r="C7" s="3"/>
      <c r="D7" s="4"/>
      <c r="E7" s="4"/>
      <c r="F7" s="4"/>
    </row>
    <row r="8" spans="1:13" ht="14.25" customHeight="1" x14ac:dyDescent="0.2">
      <c r="A8" s="1"/>
      <c r="B8" s="3"/>
      <c r="C8" s="3"/>
      <c r="D8" s="18" t="s">
        <v>102</v>
      </c>
      <c r="E8" s="18" t="s">
        <v>580</v>
      </c>
      <c r="F8" s="18" t="s">
        <v>102</v>
      </c>
      <c r="G8" s="18"/>
    </row>
    <row r="9" spans="1:13" ht="14.25" customHeight="1" x14ac:dyDescent="0.2">
      <c r="A9" s="1"/>
      <c r="B9" s="17" t="s">
        <v>103</v>
      </c>
      <c r="C9" s="3"/>
      <c r="D9" s="294" t="s">
        <v>578</v>
      </c>
      <c r="E9" s="294" t="s">
        <v>581</v>
      </c>
      <c r="F9" s="294" t="s">
        <v>582</v>
      </c>
      <c r="G9" s="18"/>
      <c r="I9" s="793" t="s">
        <v>632</v>
      </c>
      <c r="J9" s="793"/>
      <c r="K9" s="793"/>
      <c r="L9" s="793"/>
      <c r="M9" s="793"/>
    </row>
    <row r="10" spans="1:13" ht="15.95" customHeight="1" x14ac:dyDescent="0.2">
      <c r="A10" s="17"/>
      <c r="B10" s="98" t="s">
        <v>583</v>
      </c>
      <c r="C10" s="98"/>
      <c r="D10" s="294" t="s">
        <v>579</v>
      </c>
      <c r="E10" s="294" t="s">
        <v>582</v>
      </c>
      <c r="F10" s="294" t="s">
        <v>579</v>
      </c>
      <c r="G10" s="18" t="s">
        <v>112</v>
      </c>
      <c r="I10" s="793"/>
      <c r="J10" s="793"/>
      <c r="K10" s="793"/>
      <c r="L10" s="793"/>
      <c r="M10" s="793"/>
    </row>
    <row r="11" spans="1:13" ht="15.95" customHeight="1" thickBot="1" x14ac:dyDescent="0.25">
      <c r="A11" s="99"/>
      <c r="B11" s="21" t="s">
        <v>109</v>
      </c>
      <c r="C11" s="21" t="s">
        <v>104</v>
      </c>
      <c r="D11" s="21" t="s">
        <v>110</v>
      </c>
      <c r="E11" s="21" t="s">
        <v>579</v>
      </c>
      <c r="F11" s="21" t="s">
        <v>110</v>
      </c>
      <c r="G11" s="21" t="s">
        <v>111</v>
      </c>
      <c r="I11" s="793"/>
      <c r="J11" s="793"/>
      <c r="K11" s="793"/>
      <c r="L11" s="793"/>
      <c r="M11" s="793"/>
    </row>
    <row r="12" spans="1:13" x14ac:dyDescent="0.2">
      <c r="A12" s="70" t="s">
        <v>133</v>
      </c>
      <c r="B12" s="19"/>
      <c r="C12" s="19"/>
      <c r="D12" s="19"/>
      <c r="E12" s="19"/>
      <c r="F12" s="19"/>
      <c r="G12" s="19"/>
      <c r="I12" s="793"/>
      <c r="J12" s="793"/>
      <c r="K12" s="793"/>
      <c r="L12" s="793"/>
      <c r="M12" s="793"/>
    </row>
    <row r="13" spans="1:13" ht="6" customHeight="1" x14ac:dyDescent="0.2">
      <c r="A13" s="19"/>
      <c r="B13" s="19"/>
      <c r="C13" s="19"/>
      <c r="D13" s="19"/>
      <c r="E13" s="19"/>
      <c r="F13" s="19"/>
      <c r="G13" s="19"/>
    </row>
    <row r="14" spans="1:13" ht="14.25" customHeight="1" x14ac:dyDescent="0.2">
      <c r="A14" s="71" t="s">
        <v>297</v>
      </c>
      <c r="B14" s="334">
        <v>0</v>
      </c>
      <c r="C14" s="334">
        <v>0</v>
      </c>
      <c r="D14" s="589">
        <f>'Gov Funds - Rev-Exp'!I14</f>
        <v>0</v>
      </c>
      <c r="E14" s="334">
        <v>0</v>
      </c>
      <c r="F14" s="589">
        <f>SUM(D14:E14)</f>
        <v>0</v>
      </c>
      <c r="G14" s="589">
        <f>F14-C14</f>
        <v>0</v>
      </c>
    </row>
    <row r="15" spans="1:13" ht="14.25" customHeight="1" x14ac:dyDescent="0.2">
      <c r="A15" s="71" t="s">
        <v>298</v>
      </c>
      <c r="B15" s="586">
        <v>0</v>
      </c>
      <c r="C15" s="586">
        <v>0</v>
      </c>
      <c r="D15" s="598">
        <f>'Gov Funds - Rev-Exp'!I15</f>
        <v>0</v>
      </c>
      <c r="E15" s="586">
        <v>0</v>
      </c>
      <c r="F15" s="598">
        <f>SUM(D15:E15)</f>
        <v>0</v>
      </c>
      <c r="G15" s="598">
        <f>F15-C15</f>
        <v>0</v>
      </c>
    </row>
    <row r="16" spans="1:13" ht="14.25" customHeight="1" x14ac:dyDescent="0.2">
      <c r="A16" s="71" t="s">
        <v>299</v>
      </c>
      <c r="B16" s="586">
        <v>0</v>
      </c>
      <c r="C16" s="586">
        <v>0</v>
      </c>
      <c r="D16" s="598">
        <f>'Gov Funds - Rev-Exp'!I16</f>
        <v>0</v>
      </c>
      <c r="E16" s="586">
        <v>0</v>
      </c>
      <c r="F16" s="598">
        <f>SUM(D16:E16)</f>
        <v>0</v>
      </c>
      <c r="G16" s="598">
        <f>F16-C16</f>
        <v>0</v>
      </c>
    </row>
    <row r="17" spans="1:7" ht="14.25" customHeight="1" x14ac:dyDescent="0.2">
      <c r="A17" s="71" t="s">
        <v>300</v>
      </c>
      <c r="B17" s="586">
        <v>0</v>
      </c>
      <c r="C17" s="586">
        <v>0</v>
      </c>
      <c r="D17" s="598">
        <f>'Gov Funds - Rev-Exp'!I17</f>
        <v>0</v>
      </c>
      <c r="E17" s="586">
        <v>0</v>
      </c>
      <c r="F17" s="598">
        <f>SUM(D17:E17)</f>
        <v>0</v>
      </c>
      <c r="G17" s="598">
        <f>F17-C17</f>
        <v>0</v>
      </c>
    </row>
    <row r="18" spans="1:7" ht="14.25" customHeight="1" x14ac:dyDescent="0.2">
      <c r="A18" s="76" t="s">
        <v>301</v>
      </c>
      <c r="B18" s="596">
        <f t="shared" ref="B18:G18" si="0">SUM(B14:B17)</f>
        <v>0</v>
      </c>
      <c r="C18" s="596">
        <f t="shared" si="0"/>
        <v>0</v>
      </c>
      <c r="D18" s="596">
        <f t="shared" si="0"/>
        <v>0</v>
      </c>
      <c r="E18" s="596">
        <f t="shared" si="0"/>
        <v>0</v>
      </c>
      <c r="F18" s="596">
        <f t="shared" si="0"/>
        <v>0</v>
      </c>
      <c r="G18" s="596">
        <f t="shared" si="0"/>
        <v>0</v>
      </c>
    </row>
    <row r="19" spans="1:7" x14ac:dyDescent="0.2">
      <c r="A19" s="19"/>
      <c r="B19" s="597"/>
      <c r="C19" s="597"/>
      <c r="D19" s="559"/>
      <c r="E19" s="597"/>
      <c r="F19" s="559"/>
      <c r="G19" s="559"/>
    </row>
    <row r="20" spans="1:7" ht="14.25" customHeight="1" x14ac:dyDescent="0.2">
      <c r="A20" s="70" t="s">
        <v>302</v>
      </c>
      <c r="B20" s="597"/>
      <c r="C20" s="597"/>
      <c r="D20" s="559"/>
      <c r="E20" s="597"/>
      <c r="F20" s="559"/>
      <c r="G20" s="559"/>
    </row>
    <row r="21" spans="1:7" ht="6" customHeight="1" x14ac:dyDescent="0.2">
      <c r="A21" s="26"/>
      <c r="B21" s="597"/>
      <c r="C21" s="597"/>
      <c r="D21" s="559"/>
      <c r="E21" s="597"/>
      <c r="F21" s="559"/>
      <c r="G21" s="559"/>
    </row>
    <row r="22" spans="1:7" ht="14.25" customHeight="1" x14ac:dyDescent="0.2">
      <c r="A22" s="75" t="s">
        <v>311</v>
      </c>
      <c r="B22" s="600">
        <v>0</v>
      </c>
      <c r="C22" s="600">
        <v>0</v>
      </c>
      <c r="D22" s="598">
        <f>'Gov Funds - Rev-Exp'!I34</f>
        <v>0</v>
      </c>
      <c r="E22" s="600">
        <v>0</v>
      </c>
      <c r="F22" s="598">
        <f>SUM(D22:E22)</f>
        <v>0</v>
      </c>
      <c r="G22" s="561">
        <f>C22-F22</f>
        <v>0</v>
      </c>
    </row>
    <row r="23" spans="1:7" ht="14.25" customHeight="1" x14ac:dyDescent="0.2">
      <c r="A23" s="75" t="s">
        <v>758</v>
      </c>
      <c r="B23" s="604">
        <v>0</v>
      </c>
      <c r="C23" s="604">
        <v>0</v>
      </c>
      <c r="D23" s="602">
        <v>0</v>
      </c>
      <c r="E23" s="604">
        <v>0</v>
      </c>
      <c r="F23" s="602">
        <f>SUM(D23:E23)</f>
        <v>0</v>
      </c>
      <c r="G23" s="602">
        <f>C23-F23</f>
        <v>0</v>
      </c>
    </row>
    <row r="24" spans="1:7" ht="18" customHeight="1" x14ac:dyDescent="0.2">
      <c r="A24" s="76" t="s">
        <v>315</v>
      </c>
      <c r="B24" s="601">
        <f>SUM(B22:B22)</f>
        <v>0</v>
      </c>
      <c r="C24" s="601">
        <f>SUM(C22:C23)</f>
        <v>0</v>
      </c>
      <c r="D24" s="602">
        <f>SUM(D22:D23)</f>
        <v>0</v>
      </c>
      <c r="E24" s="601">
        <f>SUM(E22:E23)</f>
        <v>0</v>
      </c>
      <c r="F24" s="602">
        <f>SUM(F22:F23)</f>
        <v>0</v>
      </c>
      <c r="G24" s="602">
        <f>C24-F24</f>
        <v>0</v>
      </c>
    </row>
    <row r="25" spans="1:7" ht="18" customHeight="1" x14ac:dyDescent="0.2">
      <c r="A25" s="76"/>
      <c r="B25" s="453"/>
      <c r="C25" s="453"/>
      <c r="D25" s="561"/>
      <c r="E25" s="453"/>
      <c r="F25" s="561"/>
      <c r="G25" s="561"/>
    </row>
    <row r="26" spans="1:7" ht="14.25" customHeight="1" x14ac:dyDescent="0.2">
      <c r="A26" s="19" t="s">
        <v>106</v>
      </c>
      <c r="B26" s="597"/>
      <c r="C26" s="597"/>
      <c r="D26" s="559"/>
      <c r="E26" s="597"/>
      <c r="F26" s="559"/>
      <c r="G26" s="559"/>
    </row>
    <row r="27" spans="1:7" ht="14.25" customHeight="1" x14ac:dyDescent="0.2">
      <c r="A27" s="19" t="s">
        <v>107</v>
      </c>
      <c r="B27" s="601">
        <f>B18-B24</f>
        <v>0</v>
      </c>
      <c r="C27" s="601">
        <f>C18-C24</f>
        <v>0</v>
      </c>
      <c r="D27" s="602">
        <f>D18-D24</f>
        <v>0</v>
      </c>
      <c r="E27" s="601">
        <f>E18-E24</f>
        <v>0</v>
      </c>
      <c r="F27" s="602">
        <f>F18-F24</f>
        <v>0</v>
      </c>
      <c r="G27" s="602">
        <f>G24+G18</f>
        <v>0</v>
      </c>
    </row>
    <row r="28" spans="1:7" ht="18" customHeight="1" x14ac:dyDescent="0.2">
      <c r="A28" s="26"/>
      <c r="B28" s="597"/>
      <c r="C28" s="597"/>
      <c r="D28" s="559"/>
      <c r="E28" s="597"/>
      <c r="F28" s="559"/>
      <c r="G28" s="559"/>
    </row>
    <row r="29" spans="1:7" ht="18" customHeight="1" x14ac:dyDescent="0.2">
      <c r="A29" s="70" t="s">
        <v>321</v>
      </c>
      <c r="B29" s="597"/>
      <c r="C29" s="597"/>
      <c r="D29" s="559"/>
      <c r="E29" s="597"/>
      <c r="F29" s="559"/>
      <c r="G29" s="559"/>
    </row>
    <row r="30" spans="1:7" ht="6" customHeight="1" x14ac:dyDescent="0.2">
      <c r="A30" s="26"/>
      <c r="B30" s="597"/>
      <c r="C30" s="597"/>
      <c r="D30" s="559"/>
      <c r="E30" s="597"/>
      <c r="F30" s="559"/>
      <c r="G30" s="559"/>
    </row>
    <row r="31" spans="1:7" ht="13.5" customHeight="1" x14ac:dyDescent="0.2">
      <c r="A31" s="71" t="s">
        <v>615</v>
      </c>
      <c r="B31" s="586">
        <v>0</v>
      </c>
      <c r="C31" s="586">
        <v>0</v>
      </c>
      <c r="D31" s="559">
        <f>'Gov Funds - Rev-Exp'!I50</f>
        <v>0</v>
      </c>
      <c r="E31" s="586">
        <v>0</v>
      </c>
      <c r="F31" s="598">
        <f>D31+E31</f>
        <v>0</v>
      </c>
      <c r="G31" s="561">
        <f t="shared" ref="G31:G37" si="1">F31-C31</f>
        <v>0</v>
      </c>
    </row>
    <row r="32" spans="1:7" ht="13.5" customHeight="1" x14ac:dyDescent="0.2">
      <c r="A32" s="71" t="s">
        <v>472</v>
      </c>
      <c r="B32" s="586">
        <v>0</v>
      </c>
      <c r="C32" s="586">
        <v>0</v>
      </c>
      <c r="D32" s="559">
        <f>'Gov Funds - Rev-Exp'!I51</f>
        <v>0</v>
      </c>
      <c r="E32" s="586">
        <v>0</v>
      </c>
      <c r="F32" s="598">
        <f>D32+E32</f>
        <v>0</v>
      </c>
      <c r="G32" s="561">
        <f t="shared" si="1"/>
        <v>0</v>
      </c>
    </row>
    <row r="33" spans="1:7" ht="13.5" customHeight="1" x14ac:dyDescent="0.2">
      <c r="A33" s="71" t="s">
        <v>769</v>
      </c>
      <c r="B33" s="586">
        <v>0</v>
      </c>
      <c r="C33" s="586">
        <v>0</v>
      </c>
      <c r="D33" s="559">
        <f>'Gov Funds - Rev-Exp'!I53</f>
        <v>0</v>
      </c>
      <c r="E33" s="586">
        <v>0</v>
      </c>
      <c r="F33" s="598">
        <f>D33+E33</f>
        <v>0</v>
      </c>
      <c r="G33" s="561">
        <f t="shared" si="1"/>
        <v>0</v>
      </c>
    </row>
    <row r="34" spans="1:7" ht="14.25" customHeight="1" x14ac:dyDescent="0.2">
      <c r="A34" s="71" t="s">
        <v>318</v>
      </c>
      <c r="B34" s="600">
        <v>0</v>
      </c>
      <c r="C34" s="600">
        <v>0</v>
      </c>
      <c r="D34" s="598">
        <f>'Gov Funds - Rev-Exp'!I56</f>
        <v>0</v>
      </c>
      <c r="E34" s="600">
        <v>0</v>
      </c>
      <c r="F34" s="598">
        <f>SUM(D34:E34)</f>
        <v>0</v>
      </c>
      <c r="G34" s="561">
        <f t="shared" si="1"/>
        <v>0</v>
      </c>
    </row>
    <row r="35" spans="1:7" ht="14.25" customHeight="1" x14ac:dyDescent="0.2">
      <c r="A35" s="71" t="s">
        <v>319</v>
      </c>
      <c r="B35" s="600">
        <v>0</v>
      </c>
      <c r="C35" s="600">
        <v>0</v>
      </c>
      <c r="D35" s="598">
        <f>'Gov Funds - Rev-Exp'!I57</f>
        <v>0</v>
      </c>
      <c r="E35" s="600">
        <v>0</v>
      </c>
      <c r="F35" s="598">
        <f>SUM(D35:E35)</f>
        <v>0</v>
      </c>
      <c r="G35" s="561">
        <f t="shared" si="1"/>
        <v>0</v>
      </c>
    </row>
    <row r="36" spans="1:7" ht="14.25" customHeight="1" x14ac:dyDescent="0.2">
      <c r="A36" s="76" t="s">
        <v>320</v>
      </c>
      <c r="B36" s="598">
        <f>SUM(B31:B35)</f>
        <v>0</v>
      </c>
      <c r="C36" s="598">
        <f>SUM(C31:C35)</f>
        <v>0</v>
      </c>
      <c r="D36" s="598">
        <f>SUM(D31:D35)</f>
        <v>0</v>
      </c>
      <c r="E36" s="598">
        <f>SUM(E31:E35)</f>
        <v>0</v>
      </c>
      <c r="F36" s="598">
        <f>SUM(F31:F35)</f>
        <v>0</v>
      </c>
      <c r="G36" s="598">
        <f t="shared" si="1"/>
        <v>0</v>
      </c>
    </row>
    <row r="37" spans="1:7" ht="18" customHeight="1" x14ac:dyDescent="0.2">
      <c r="A37" s="76" t="s">
        <v>343</v>
      </c>
      <c r="B37" s="691">
        <f>B36+B27</f>
        <v>0</v>
      </c>
      <c r="C37" s="691">
        <f>C36+C27</f>
        <v>0</v>
      </c>
      <c r="D37" s="691">
        <f>D36+D27</f>
        <v>0</v>
      </c>
      <c r="E37" s="691">
        <f>E36+E27</f>
        <v>0</v>
      </c>
      <c r="F37" s="691">
        <f>F36+F27</f>
        <v>0</v>
      </c>
      <c r="G37" s="691">
        <f t="shared" si="1"/>
        <v>0</v>
      </c>
    </row>
    <row r="38" spans="1:7" ht="20.100000000000001" customHeight="1" x14ac:dyDescent="0.2">
      <c r="A38" s="19"/>
      <c r="B38" s="561"/>
      <c r="C38" s="561"/>
      <c r="D38" s="561"/>
      <c r="E38" s="561"/>
      <c r="F38" s="561"/>
      <c r="G38" s="561"/>
    </row>
    <row r="39" spans="1:7" x14ac:dyDescent="0.2">
      <c r="A39" s="26" t="s">
        <v>272</v>
      </c>
      <c r="B39" s="615">
        <v>0</v>
      </c>
      <c r="C39" s="615">
        <v>0</v>
      </c>
      <c r="D39" s="611">
        <f>'Gov Funds - Rev-Exp'!I66</f>
        <v>0</v>
      </c>
      <c r="E39" s="615">
        <v>0</v>
      </c>
      <c r="F39" s="611">
        <f>SUM(D39:E39)</f>
        <v>0</v>
      </c>
      <c r="G39" s="611">
        <f>F39-C39</f>
        <v>0</v>
      </c>
    </row>
    <row r="40" spans="1:7" x14ac:dyDescent="0.2">
      <c r="A40" s="26"/>
      <c r="B40" s="19"/>
      <c r="C40" s="19"/>
      <c r="D40" s="19"/>
      <c r="E40" s="19"/>
      <c r="F40" s="19"/>
      <c r="G40" s="19"/>
    </row>
    <row r="41" spans="1:7" ht="13.5" thickBot="1" x14ac:dyDescent="0.25">
      <c r="A41" s="26" t="s">
        <v>271</v>
      </c>
      <c r="B41" s="591">
        <f>SUM(B37:B39)</f>
        <v>0</v>
      </c>
      <c r="C41" s="591">
        <f>SUM(C37:C39)</f>
        <v>0</v>
      </c>
      <c r="D41" s="591">
        <f>'Gov Funds - Rev-Exp'!I69</f>
        <v>0</v>
      </c>
      <c r="E41" s="591">
        <f>SUM(E37:E39)</f>
        <v>0</v>
      </c>
      <c r="F41" s="591">
        <f>SUM(F37:F39)</f>
        <v>0</v>
      </c>
      <c r="G41" s="591">
        <f>SUM(G37:G39)</f>
        <v>0</v>
      </c>
    </row>
    <row r="42" spans="1:7" ht="13.5" thickTop="1" x14ac:dyDescent="0.2">
      <c r="A42" s="19"/>
      <c r="B42" s="19"/>
      <c r="C42" s="19"/>
      <c r="D42" s="19"/>
      <c r="E42" s="19"/>
      <c r="F42" s="19"/>
      <c r="G42" s="19"/>
    </row>
    <row r="43" spans="1:7" x14ac:dyDescent="0.2">
      <c r="A43" s="19"/>
      <c r="B43" s="19"/>
      <c r="C43" s="19"/>
      <c r="D43" s="19"/>
      <c r="E43" s="19"/>
      <c r="F43" s="19"/>
      <c r="G43" s="19"/>
    </row>
    <row r="44" spans="1:7" x14ac:dyDescent="0.2">
      <c r="A44" s="19"/>
      <c r="B44" s="19"/>
      <c r="C44" s="19"/>
      <c r="D44" s="19"/>
      <c r="E44" s="19"/>
      <c r="F44" s="19"/>
      <c r="G44" s="19"/>
    </row>
    <row r="45" spans="1:7" x14ac:dyDescent="0.2">
      <c r="A45" s="19"/>
      <c r="B45" s="19"/>
      <c r="C45" s="19"/>
      <c r="D45" s="19"/>
      <c r="E45" s="19"/>
      <c r="F45" s="19"/>
      <c r="G45" s="19"/>
    </row>
    <row r="46" spans="1:7" x14ac:dyDescent="0.2">
      <c r="A46" s="19"/>
      <c r="B46" s="19"/>
      <c r="C46" s="19"/>
      <c r="D46" s="19"/>
      <c r="E46" s="19"/>
      <c r="F46" s="19"/>
      <c r="G46" s="19"/>
    </row>
    <row r="47" spans="1:7" x14ac:dyDescent="0.2">
      <c r="A47" s="19"/>
      <c r="B47" s="19"/>
      <c r="C47" s="19"/>
      <c r="D47" s="19"/>
      <c r="E47" s="19"/>
      <c r="F47" s="19"/>
      <c r="G47" s="19"/>
    </row>
    <row r="48" spans="1:7" x14ac:dyDescent="0.2">
      <c r="A48" s="19"/>
      <c r="B48" s="19"/>
      <c r="C48" s="19"/>
      <c r="D48" s="19"/>
      <c r="E48" s="19"/>
      <c r="F48" s="19"/>
      <c r="G48" s="19"/>
    </row>
    <row r="49" spans="1:7" x14ac:dyDescent="0.2">
      <c r="A49" s="19"/>
      <c r="B49" s="19"/>
      <c r="C49" s="19"/>
      <c r="D49" s="19"/>
      <c r="E49" s="19"/>
      <c r="F49" s="19"/>
      <c r="G49" s="19"/>
    </row>
    <row r="50" spans="1:7" x14ac:dyDescent="0.2">
      <c r="A50" s="19"/>
      <c r="B50" s="19"/>
      <c r="C50" s="19"/>
      <c r="D50" s="19"/>
      <c r="E50" s="19"/>
      <c r="F50" s="19"/>
      <c r="G50" s="19"/>
    </row>
    <row r="51" spans="1:7" x14ac:dyDescent="0.2">
      <c r="A51" s="19"/>
      <c r="B51" s="19"/>
      <c r="C51" s="19"/>
      <c r="D51" s="19"/>
      <c r="E51" s="19"/>
      <c r="F51" s="19"/>
      <c r="G51" s="19"/>
    </row>
    <row r="52" spans="1:7" x14ac:dyDescent="0.2">
      <c r="A52" s="19"/>
      <c r="B52" s="19"/>
      <c r="C52" s="19"/>
      <c r="D52" s="19"/>
      <c r="E52" s="19"/>
      <c r="F52" s="19"/>
      <c r="G52" s="19"/>
    </row>
    <row r="53" spans="1:7" x14ac:dyDescent="0.2">
      <c r="A53" s="19"/>
      <c r="B53" s="19"/>
      <c r="C53" s="19"/>
      <c r="D53" s="19"/>
      <c r="E53" s="19"/>
      <c r="F53" s="19"/>
      <c r="G53" s="19"/>
    </row>
    <row r="54" spans="1:7" x14ac:dyDescent="0.2">
      <c r="A54" s="19"/>
      <c r="B54" s="19"/>
      <c r="C54" s="19"/>
      <c r="D54" s="19"/>
      <c r="E54" s="19"/>
      <c r="F54" s="19"/>
      <c r="G54" s="19"/>
    </row>
    <row r="55" spans="1:7" x14ac:dyDescent="0.2">
      <c r="A55" s="19"/>
      <c r="B55" s="19"/>
      <c r="C55" s="19"/>
      <c r="D55" s="19"/>
      <c r="E55" s="19"/>
      <c r="F55" s="19"/>
      <c r="G55" s="19"/>
    </row>
    <row r="56" spans="1:7" x14ac:dyDescent="0.2">
      <c r="A56" s="19"/>
      <c r="B56" s="19"/>
      <c r="C56" s="19"/>
      <c r="D56" s="19"/>
      <c r="E56" s="19"/>
      <c r="F56" s="19"/>
      <c r="G56" s="19"/>
    </row>
    <row r="57" spans="1:7" x14ac:dyDescent="0.2">
      <c r="A57" s="19"/>
      <c r="B57" s="19"/>
      <c r="C57" s="19"/>
      <c r="D57" s="19"/>
      <c r="E57" s="19"/>
      <c r="F57" s="19"/>
      <c r="G57" s="19"/>
    </row>
    <row r="58" spans="1:7" x14ac:dyDescent="0.2">
      <c r="A58" s="19"/>
      <c r="B58" s="19"/>
      <c r="C58" s="19"/>
      <c r="D58" s="19"/>
      <c r="E58" s="19"/>
      <c r="F58" s="19"/>
      <c r="G58" s="19"/>
    </row>
    <row r="59" spans="1:7" x14ac:dyDescent="0.2">
      <c r="A59" s="19"/>
      <c r="B59" s="19"/>
      <c r="C59" s="19"/>
      <c r="D59" s="19"/>
      <c r="E59" s="19"/>
      <c r="F59" s="19"/>
      <c r="G59" s="19"/>
    </row>
    <row r="60" spans="1:7" x14ac:dyDescent="0.2">
      <c r="A60" s="19"/>
      <c r="B60" s="19"/>
      <c r="C60" s="19"/>
      <c r="D60" s="19"/>
      <c r="E60" s="19"/>
      <c r="F60" s="19"/>
      <c r="G60" s="19"/>
    </row>
    <row r="61" spans="1:7" x14ac:dyDescent="0.2">
      <c r="A61" s="19"/>
      <c r="B61" s="19"/>
      <c r="C61" s="19"/>
      <c r="D61" s="19"/>
      <c r="E61" s="19"/>
      <c r="F61" s="19"/>
      <c r="G61" s="19"/>
    </row>
    <row r="62" spans="1:7" x14ac:dyDescent="0.2">
      <c r="A62" s="19"/>
      <c r="B62" s="19"/>
      <c r="C62" s="19"/>
      <c r="D62" s="19"/>
      <c r="E62" s="19"/>
      <c r="F62" s="19"/>
      <c r="G62" s="19"/>
    </row>
    <row r="63" spans="1:7" x14ac:dyDescent="0.2">
      <c r="A63" s="19"/>
      <c r="B63" s="19"/>
      <c r="C63" s="19"/>
      <c r="D63" s="19"/>
      <c r="E63" s="19"/>
      <c r="F63" s="19"/>
      <c r="G63" s="19"/>
    </row>
    <row r="64" spans="1:7" x14ac:dyDescent="0.2">
      <c r="A64" s="19"/>
      <c r="B64" s="19"/>
      <c r="C64" s="19"/>
      <c r="D64" s="19"/>
      <c r="E64" s="19"/>
      <c r="F64" s="19"/>
      <c r="G64" s="19"/>
    </row>
    <row r="65" spans="1:7" x14ac:dyDescent="0.2">
      <c r="A65" s="19"/>
      <c r="B65" s="19"/>
      <c r="C65" s="19"/>
      <c r="D65" s="19"/>
      <c r="E65" s="19"/>
      <c r="F65" s="19"/>
      <c r="G65" s="19"/>
    </row>
    <row r="66" spans="1:7" x14ac:dyDescent="0.2">
      <c r="A66" s="17" t="s">
        <v>79</v>
      </c>
      <c r="B66" s="17"/>
      <c r="C66" s="17"/>
      <c r="D66" s="17"/>
      <c r="E66" s="17"/>
      <c r="F66" s="17"/>
      <c r="G66" s="17"/>
    </row>
    <row r="67" spans="1:7" x14ac:dyDescent="0.2">
      <c r="A67" s="19"/>
      <c r="B67" s="19"/>
      <c r="C67" s="19"/>
      <c r="D67" s="19"/>
      <c r="E67" s="19"/>
      <c r="F67" s="19"/>
      <c r="G67" s="19"/>
    </row>
    <row r="68" spans="1:7" x14ac:dyDescent="0.2">
      <c r="A68" s="17"/>
      <c r="B68" s="17"/>
      <c r="C68" s="17"/>
      <c r="D68" s="17"/>
      <c r="E68" s="17"/>
      <c r="F68" s="17"/>
      <c r="G68" s="17"/>
    </row>
  </sheetData>
  <mergeCells count="1">
    <mergeCell ref="I9:M12"/>
  </mergeCells>
  <phoneticPr fontId="0" type="noConversion"/>
  <pageMargins left="1" right="0.5" top="0.5" bottom="0.5" header="0.5" footer="0.5"/>
  <pageSetup scale="75" orientation="portrait" r:id="rId1"/>
  <headerFooter alignWithMargins="0">
    <oddFooter>&amp;C&amp;11- &amp;P -</oddFooter>
  </headerFooter>
  <ignoredErrors>
    <ignoredError sqref="F23 F35"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249977111117893"/>
    <pageSetUpPr fitToPage="1"/>
  </sheetPr>
  <dimension ref="A1:O26"/>
  <sheetViews>
    <sheetView view="pageBreakPreview" topLeftCell="A14" zoomScale="85" zoomScaleNormal="100" zoomScaleSheetLayoutView="85" workbookViewId="0">
      <selection activeCell="M14" sqref="M14"/>
    </sheetView>
  </sheetViews>
  <sheetFormatPr defaultColWidth="8.77734375" defaultRowHeight="12.75" x14ac:dyDescent="0.2"/>
  <cols>
    <col min="1" max="1" width="62.77734375" style="25" customWidth="1"/>
    <col min="2" max="4" width="16.6640625" style="25" customWidth="1"/>
    <col min="5" max="5" width="2.44140625" style="25" customWidth="1"/>
    <col min="6" max="8" width="16.6640625" style="25" customWidth="1"/>
    <col min="9" max="16384" width="8.77734375" style="25"/>
  </cols>
  <sheetData>
    <row r="1" spans="1:15" ht="18" x14ac:dyDescent="0.25">
      <c r="A1" s="812" t="s">
        <v>40</v>
      </c>
      <c r="B1" s="812"/>
      <c r="C1" s="812"/>
      <c r="D1" s="812"/>
      <c r="E1" s="812"/>
      <c r="F1" s="812"/>
      <c r="G1" s="812"/>
      <c r="H1" s="812"/>
      <c r="K1" s="381"/>
      <c r="L1" s="757" t="str">
        <f>'Budgetary Comp-Cap Project51'!I1</f>
        <v>WARNING: Sheet is protected to prevent unintentional override of formulas.</v>
      </c>
    </row>
    <row r="2" spans="1:15" ht="18" x14ac:dyDescent="0.25">
      <c r="A2" s="812" t="s">
        <v>647</v>
      </c>
      <c r="B2" s="812"/>
      <c r="C2" s="812"/>
      <c r="D2" s="812"/>
      <c r="E2" s="812"/>
      <c r="F2" s="812"/>
      <c r="G2" s="812"/>
      <c r="H2" s="812"/>
      <c r="K2" s="381"/>
      <c r="L2" s="757" t="str">
        <f>'Budgetary Comp-Cap Project51'!I2</f>
        <v>Password for protected sheet: BOE2025</v>
      </c>
    </row>
    <row r="3" spans="1:15" x14ac:dyDescent="0.2">
      <c r="A3" s="812" t="s">
        <v>425</v>
      </c>
      <c r="B3" s="812"/>
      <c r="C3" s="812"/>
      <c r="D3" s="812"/>
      <c r="E3" s="812"/>
      <c r="F3" s="812"/>
      <c r="G3" s="812"/>
      <c r="H3" s="812"/>
    </row>
    <row r="4" spans="1:15" x14ac:dyDescent="0.2">
      <c r="A4" s="812" t="str">
        <f>'DW Net Position'!A4</f>
        <v>FYE JUNE 30, 2025</v>
      </c>
      <c r="B4" s="812"/>
      <c r="C4" s="812"/>
      <c r="D4" s="812"/>
      <c r="E4" s="812"/>
      <c r="F4" s="812"/>
      <c r="G4" s="812"/>
      <c r="H4" s="812"/>
    </row>
    <row r="5" spans="1:15" x14ac:dyDescent="0.2">
      <c r="A5" s="1"/>
      <c r="B5" s="1"/>
      <c r="C5" s="1"/>
      <c r="D5" s="1"/>
      <c r="E5" s="24"/>
      <c r="F5" s="24"/>
      <c r="G5" s="24"/>
      <c r="H5" s="24"/>
      <c r="K5" s="793"/>
      <c r="L5" s="793"/>
      <c r="M5" s="793"/>
      <c r="N5" s="793"/>
      <c r="O5" s="793"/>
    </row>
    <row r="6" spans="1:15" ht="15" x14ac:dyDescent="0.25">
      <c r="A6" s="1"/>
      <c r="B6" s="247" t="s">
        <v>426</v>
      </c>
      <c r="C6" s="248"/>
      <c r="D6" s="248"/>
      <c r="E6" s="24"/>
      <c r="F6" s="247" t="s">
        <v>427</v>
      </c>
      <c r="G6" s="249"/>
      <c r="H6" s="249"/>
      <c r="K6" s="793"/>
      <c r="L6" s="793"/>
      <c r="M6" s="793"/>
      <c r="N6" s="793"/>
      <c r="O6" s="793"/>
    </row>
    <row r="7" spans="1:15" ht="15" x14ac:dyDescent="0.25">
      <c r="A7" s="1"/>
      <c r="B7" s="250" t="s">
        <v>428</v>
      </c>
      <c r="C7" s="251"/>
      <c r="D7" s="251"/>
      <c r="E7" s="250"/>
      <c r="F7" s="250" t="s">
        <v>428</v>
      </c>
      <c r="G7" s="251"/>
      <c r="H7" s="252"/>
      <c r="K7" s="793"/>
      <c r="L7" s="793"/>
      <c r="M7" s="793"/>
      <c r="N7" s="793"/>
      <c r="O7" s="793"/>
    </row>
    <row r="8" spans="1:15" ht="15" x14ac:dyDescent="0.25">
      <c r="A8" s="86"/>
      <c r="B8" s="250" t="s">
        <v>429</v>
      </c>
      <c r="C8" s="250"/>
      <c r="D8" s="250"/>
      <c r="E8" s="250"/>
      <c r="F8" s="250" t="s">
        <v>429</v>
      </c>
      <c r="G8" s="250"/>
      <c r="H8" s="250"/>
      <c r="K8" s="793"/>
      <c r="L8" s="793"/>
      <c r="M8" s="793"/>
      <c r="N8" s="793"/>
      <c r="O8" s="793"/>
    </row>
    <row r="9" spans="1:15" ht="15.75" thickBot="1" x14ac:dyDescent="0.3">
      <c r="A9" s="253"/>
      <c r="B9" s="254" t="s">
        <v>430</v>
      </c>
      <c r="C9" s="254" t="s">
        <v>102</v>
      </c>
      <c r="D9" s="254" t="s">
        <v>431</v>
      </c>
      <c r="E9" s="255"/>
      <c r="F9" s="254" t="s">
        <v>430</v>
      </c>
      <c r="G9" s="254" t="s">
        <v>102</v>
      </c>
      <c r="H9" s="254" t="s">
        <v>431</v>
      </c>
    </row>
    <row r="10" spans="1:15" ht="15" x14ac:dyDescent="0.25">
      <c r="A10" s="256"/>
      <c r="B10" s="250"/>
      <c r="C10" s="250"/>
      <c r="D10" s="250"/>
      <c r="E10" s="257"/>
      <c r="F10" s="250"/>
      <c r="G10" s="250"/>
      <c r="H10" s="250"/>
    </row>
    <row r="11" spans="1:15" ht="15" x14ac:dyDescent="0.25">
      <c r="A11" s="256" t="s">
        <v>432</v>
      </c>
      <c r="B11" s="258"/>
      <c r="C11" s="258"/>
      <c r="D11" s="258">
        <f>C11-B11</f>
        <v>0</v>
      </c>
      <c r="E11" s="259"/>
      <c r="F11" s="258"/>
      <c r="G11" s="258"/>
      <c r="H11" s="258">
        <f>G11-F11</f>
        <v>0</v>
      </c>
    </row>
    <row r="12" spans="1:15" ht="19.149999999999999" customHeight="1" x14ac:dyDescent="0.25">
      <c r="A12" s="256" t="s">
        <v>433</v>
      </c>
      <c r="B12" s="259"/>
      <c r="C12" s="259"/>
      <c r="D12" s="259"/>
      <c r="E12" s="259"/>
      <c r="F12" s="259"/>
      <c r="G12" s="259"/>
      <c r="H12" s="259"/>
    </row>
    <row r="13" spans="1:15" s="261" customFormat="1" ht="15" customHeight="1" x14ac:dyDescent="0.25">
      <c r="A13" s="270" t="s">
        <v>436</v>
      </c>
      <c r="B13" s="262"/>
      <c r="C13" s="262"/>
      <c r="D13" s="262"/>
      <c r="F13" s="262"/>
      <c r="G13" s="262"/>
      <c r="H13" s="262"/>
    </row>
    <row r="14" spans="1:15" ht="49.9" customHeight="1" x14ac:dyDescent="0.25">
      <c r="A14" s="271" t="s">
        <v>437</v>
      </c>
      <c r="B14" s="272"/>
      <c r="C14" s="272"/>
      <c r="D14" s="260">
        <f>C14-B14</f>
        <v>0</v>
      </c>
      <c r="E14" s="263"/>
      <c r="F14" s="272"/>
      <c r="G14" s="272"/>
      <c r="H14" s="260">
        <f>G14-F14</f>
        <v>0</v>
      </c>
    </row>
    <row r="15" spans="1:15" ht="15" customHeight="1" x14ac:dyDescent="0.25">
      <c r="A15" s="270" t="s">
        <v>436</v>
      </c>
      <c r="B15" s="258"/>
      <c r="C15" s="258"/>
      <c r="D15" s="263"/>
      <c r="F15" s="258"/>
      <c r="G15" s="258"/>
      <c r="H15" s="263"/>
    </row>
    <row r="16" spans="1:15" ht="49.9" customHeight="1" x14ac:dyDescent="0.25">
      <c r="A16" s="271" t="s">
        <v>437</v>
      </c>
      <c r="B16" s="272"/>
      <c r="C16" s="273"/>
      <c r="D16" s="260">
        <f>C16-B16</f>
        <v>0</v>
      </c>
      <c r="E16" s="260"/>
      <c r="F16" s="272"/>
      <c r="G16" s="272"/>
      <c r="H16" s="260">
        <f>G16-F16</f>
        <v>0</v>
      </c>
    </row>
    <row r="17" spans="1:8" ht="15" customHeight="1" x14ac:dyDescent="0.25">
      <c r="A17" s="270" t="s">
        <v>436</v>
      </c>
      <c r="B17" s="260"/>
      <c r="C17" s="264"/>
      <c r="D17" s="263"/>
      <c r="E17" s="260"/>
      <c r="F17" s="260"/>
      <c r="G17" s="264"/>
      <c r="H17" s="263"/>
    </row>
    <row r="18" spans="1:8" ht="49.9" customHeight="1" x14ac:dyDescent="0.25">
      <c r="A18" s="271" t="s">
        <v>437</v>
      </c>
      <c r="B18" s="272"/>
      <c r="C18" s="273"/>
      <c r="D18" s="260">
        <f>C18-B18</f>
        <v>0</v>
      </c>
      <c r="E18" s="260"/>
      <c r="F18" s="272"/>
      <c r="G18" s="272"/>
      <c r="H18" s="260">
        <f>G18-F18</f>
        <v>0</v>
      </c>
    </row>
    <row r="19" spans="1:8" ht="15" customHeight="1" x14ac:dyDescent="0.25">
      <c r="A19" s="270" t="s">
        <v>436</v>
      </c>
      <c r="B19" s="260"/>
      <c r="C19" s="264"/>
      <c r="D19" s="263"/>
      <c r="E19" s="260"/>
      <c r="F19" s="260"/>
      <c r="G19" s="264"/>
      <c r="H19" s="263"/>
    </row>
    <row r="20" spans="1:8" ht="49.9" customHeight="1" x14ac:dyDescent="0.25">
      <c r="A20" s="271" t="s">
        <v>437</v>
      </c>
      <c r="B20" s="272"/>
      <c r="C20" s="273"/>
      <c r="D20" s="260">
        <f>C20-B20</f>
        <v>0</v>
      </c>
      <c r="E20" s="260"/>
      <c r="F20" s="272"/>
      <c r="G20" s="272"/>
      <c r="H20" s="260">
        <f>G20-F20</f>
        <v>0</v>
      </c>
    </row>
    <row r="21" spans="1:8" ht="15" customHeight="1" x14ac:dyDescent="0.25">
      <c r="A21" s="270" t="s">
        <v>436</v>
      </c>
      <c r="B21" s="260"/>
      <c r="C21" s="264"/>
      <c r="D21" s="263"/>
      <c r="E21" s="260"/>
      <c r="F21" s="260"/>
      <c r="G21" s="264"/>
      <c r="H21" s="263"/>
    </row>
    <row r="22" spans="1:8" ht="49.9" customHeight="1" x14ac:dyDescent="0.25">
      <c r="A22" s="271" t="s">
        <v>437</v>
      </c>
      <c r="B22" s="272"/>
      <c r="C22" s="273"/>
      <c r="D22" s="260">
        <f>C22-B22</f>
        <v>0</v>
      </c>
      <c r="E22" s="260"/>
      <c r="F22" s="272"/>
      <c r="G22" s="272"/>
      <c r="H22" s="260">
        <f>G22-F22</f>
        <v>0</v>
      </c>
    </row>
    <row r="23" spans="1:8" ht="20.45" customHeight="1" x14ac:dyDescent="0.25">
      <c r="A23" s="265" t="s">
        <v>434</v>
      </c>
      <c r="B23" s="266">
        <f>SUM(B14:B22)</f>
        <v>0</v>
      </c>
      <c r="C23" s="266">
        <f>SUM(C14:C22)</f>
        <v>0</v>
      </c>
      <c r="D23" s="266">
        <f>SUM(D14:D22)</f>
        <v>0</v>
      </c>
      <c r="E23" s="267"/>
      <c r="F23" s="266">
        <f>SUM(F14:F22)</f>
        <v>0</v>
      </c>
      <c r="G23" s="266">
        <f>SUM(G14:G22)</f>
        <v>0</v>
      </c>
      <c r="H23" s="266">
        <f>SUM(H14:H22)</f>
        <v>0</v>
      </c>
    </row>
    <row r="25" spans="1:8" ht="19.899999999999999" customHeight="1" thickBot="1" x14ac:dyDescent="0.25">
      <c r="A25" s="29" t="s">
        <v>435</v>
      </c>
      <c r="B25" s="268">
        <f>B11-B23</f>
        <v>0</v>
      </c>
      <c r="C25" s="268">
        <f>C11-C23</f>
        <v>0</v>
      </c>
      <c r="D25" s="268">
        <f>D11-D23</f>
        <v>0</v>
      </c>
      <c r="E25" s="269"/>
      <c r="F25" s="268">
        <f>F11-F23</f>
        <v>0</v>
      </c>
      <c r="G25" s="268">
        <f>G11-G23</f>
        <v>0</v>
      </c>
      <c r="H25" s="268">
        <f>H11-H23</f>
        <v>0</v>
      </c>
    </row>
    <row r="26" spans="1:8" ht="13.5" thickTop="1" x14ac:dyDescent="0.2"/>
  </sheetData>
  <mergeCells count="5">
    <mergeCell ref="A1:H1"/>
    <mergeCell ref="K5:O8"/>
    <mergeCell ref="A2:H2"/>
    <mergeCell ref="A3:H3"/>
    <mergeCell ref="A4:H4"/>
  </mergeCells>
  <pageMargins left="0.7" right="0.7" top="0.75" bottom="0.75" header="0.3" footer="0.3"/>
  <pageSetup scale="5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249977111117893"/>
  </sheetPr>
  <dimension ref="A1:P42"/>
  <sheetViews>
    <sheetView view="pageBreakPreview" zoomScale="118" zoomScaleNormal="100" zoomScaleSheetLayoutView="118" workbookViewId="0">
      <selection activeCell="O25" sqref="O25"/>
    </sheetView>
  </sheetViews>
  <sheetFormatPr defaultColWidth="8.88671875" defaultRowHeight="15" customHeight="1" x14ac:dyDescent="0.2"/>
  <cols>
    <col min="1" max="1" width="25.77734375" style="19" customWidth="1"/>
    <col min="2" max="2" width="1.21875" style="19" customWidth="1"/>
    <col min="3" max="3" width="10.77734375" style="19" customWidth="1"/>
    <col min="4" max="4" width="3.88671875" style="19" customWidth="1"/>
    <col min="5" max="5" width="10.77734375" style="19" customWidth="1"/>
    <col min="6" max="6" width="3.44140625" style="19" customWidth="1"/>
    <col min="7" max="7" width="8.88671875" style="19"/>
    <col min="8" max="8" width="3" style="19" customWidth="1"/>
    <col min="9" max="9" width="8.88671875" style="19"/>
    <col min="10" max="10" width="1.88671875" style="19" customWidth="1"/>
    <col min="11" max="16384" width="8.88671875" style="19"/>
  </cols>
  <sheetData>
    <row r="1" spans="1:16" ht="15" customHeight="1" x14ac:dyDescent="0.2">
      <c r="A1" s="70" t="str">
        <f>'DW Net Position'!A1</f>
        <v>SAMPLE COUNTY, WEST VIRGINIA, BOARD OF EDUCATION</v>
      </c>
      <c r="B1" s="17"/>
      <c r="C1" s="17"/>
      <c r="D1" s="17"/>
      <c r="E1" s="17"/>
      <c r="L1" s="744" t="str">
        <f>'Excess Levy Rev &amp; Exp'!L1</f>
        <v>WARNING: Sheet is protected to prevent unintentional override of formulas.</v>
      </c>
    </row>
    <row r="2" spans="1:16" ht="15" customHeight="1" x14ac:dyDescent="0.2">
      <c r="A2" s="70" t="s">
        <v>360</v>
      </c>
      <c r="B2" s="17"/>
      <c r="C2" s="17"/>
      <c r="D2" s="17"/>
      <c r="E2" s="17"/>
      <c r="L2" s="744" t="str">
        <f>'Excess Levy Rev &amp; Exp'!L2</f>
        <v>Password for protected sheet: BOE2025</v>
      </c>
    </row>
    <row r="3" spans="1:16" ht="15" customHeight="1" x14ac:dyDescent="0.2">
      <c r="A3" s="70" t="s">
        <v>116</v>
      </c>
      <c r="B3" s="17"/>
      <c r="C3" s="17"/>
      <c r="D3" s="17"/>
      <c r="E3" s="17"/>
    </row>
    <row r="4" spans="1:16" ht="15" customHeight="1" x14ac:dyDescent="0.2">
      <c r="A4" s="70" t="str">
        <f>'DW Net Position'!A4</f>
        <v>FYE JUNE 30, 2025</v>
      </c>
      <c r="B4" s="17"/>
      <c r="C4" s="17"/>
      <c r="D4" s="17"/>
      <c r="E4" s="17"/>
      <c r="L4" s="793" t="s">
        <v>632</v>
      </c>
      <c r="M4" s="793"/>
      <c r="N4" s="793"/>
      <c r="O4" s="793"/>
      <c r="P4" s="793"/>
    </row>
    <row r="5" spans="1:16" ht="15" customHeight="1" x14ac:dyDescent="0.2">
      <c r="A5" s="70"/>
      <c r="B5" s="17"/>
      <c r="C5" s="17"/>
      <c r="D5" s="17"/>
      <c r="E5" s="17"/>
      <c r="L5" s="793"/>
      <c r="M5" s="793"/>
      <c r="N5" s="793"/>
      <c r="O5" s="793"/>
      <c r="P5" s="793"/>
    </row>
    <row r="6" spans="1:16" ht="12.75" x14ac:dyDescent="0.2">
      <c r="A6" s="16"/>
      <c r="B6" s="18"/>
      <c r="C6" s="18" t="s">
        <v>377</v>
      </c>
      <c r="D6" s="17"/>
      <c r="E6" s="18" t="s">
        <v>379</v>
      </c>
      <c r="G6" s="17" t="s">
        <v>88</v>
      </c>
      <c r="I6" s="18" t="s">
        <v>377</v>
      </c>
      <c r="L6" s="793"/>
      <c r="M6" s="793"/>
      <c r="N6" s="793"/>
      <c r="O6" s="793"/>
      <c r="P6" s="793"/>
    </row>
    <row r="7" spans="1:16" ht="12" customHeight="1" thickBot="1" x14ac:dyDescent="0.25">
      <c r="A7" s="117"/>
      <c r="B7" s="118"/>
      <c r="C7" s="114"/>
      <c r="D7" s="114"/>
      <c r="E7" s="114" t="s">
        <v>378</v>
      </c>
      <c r="F7" s="20"/>
      <c r="G7" s="114" t="s">
        <v>380</v>
      </c>
      <c r="H7" s="20"/>
      <c r="I7" s="20"/>
      <c r="J7" s="20"/>
      <c r="L7" s="793"/>
      <c r="M7" s="793"/>
      <c r="N7" s="793"/>
      <c r="O7" s="793"/>
      <c r="P7" s="793"/>
    </row>
    <row r="8" spans="1:16" ht="12" customHeight="1" x14ac:dyDescent="0.2">
      <c r="A8" s="111"/>
      <c r="B8" s="119"/>
      <c r="C8" s="109"/>
      <c r="D8" s="109"/>
      <c r="E8" s="119"/>
    </row>
    <row r="9" spans="1:16" ht="12" customHeight="1" x14ac:dyDescent="0.2">
      <c r="A9" s="112"/>
      <c r="B9" s="112"/>
      <c r="C9" s="112"/>
      <c r="D9" s="112"/>
      <c r="E9" s="112"/>
      <c r="F9" s="112"/>
      <c r="G9" s="112"/>
      <c r="H9" s="112"/>
      <c r="I9" s="112"/>
    </row>
    <row r="10" spans="1:16" ht="12" customHeight="1" x14ac:dyDescent="0.2">
      <c r="A10" s="112"/>
      <c r="B10" s="112"/>
      <c r="C10" s="621">
        <v>0</v>
      </c>
      <c r="D10" s="506"/>
      <c r="E10" s="621">
        <v>0</v>
      </c>
      <c r="F10" s="506"/>
      <c r="G10" s="621">
        <v>0</v>
      </c>
      <c r="H10" s="506"/>
      <c r="I10" s="506">
        <f>C10+E10-G10</f>
        <v>0</v>
      </c>
    </row>
    <row r="11" spans="1:16" ht="12" customHeight="1" x14ac:dyDescent="0.2">
      <c r="A11" s="112"/>
      <c r="B11" s="112"/>
      <c r="C11" s="297">
        <v>0</v>
      </c>
      <c r="D11" s="112"/>
      <c r="E11" s="297">
        <v>0</v>
      </c>
      <c r="F11" s="112"/>
      <c r="G11" s="297">
        <v>0</v>
      </c>
      <c r="H11" s="112"/>
      <c r="I11" s="112">
        <f t="shared" ref="I11:I37" si="0">C11+E11-G11</f>
        <v>0</v>
      </c>
    </row>
    <row r="12" spans="1:16" ht="12" customHeight="1" x14ac:dyDescent="0.2">
      <c r="A12" s="112"/>
      <c r="B12" s="112"/>
      <c r="C12" s="297">
        <v>0</v>
      </c>
      <c r="D12" s="112"/>
      <c r="E12" s="297">
        <v>0</v>
      </c>
      <c r="F12" s="112"/>
      <c r="G12" s="297">
        <v>0</v>
      </c>
      <c r="H12" s="112"/>
      <c r="I12" s="112">
        <f t="shared" si="0"/>
        <v>0</v>
      </c>
    </row>
    <row r="13" spans="1:16" ht="12" customHeight="1" x14ac:dyDescent="0.2">
      <c r="A13" s="112"/>
      <c r="B13" s="112"/>
      <c r="C13" s="297">
        <v>0</v>
      </c>
      <c r="D13" s="112"/>
      <c r="E13" s="297">
        <v>0</v>
      </c>
      <c r="F13" s="112"/>
      <c r="G13" s="297">
        <v>0</v>
      </c>
      <c r="H13" s="112"/>
      <c r="I13" s="112">
        <f t="shared" si="0"/>
        <v>0</v>
      </c>
    </row>
    <row r="14" spans="1:16" ht="12" customHeight="1" x14ac:dyDescent="0.2">
      <c r="A14" s="112"/>
      <c r="B14" s="112"/>
      <c r="C14" s="297">
        <v>0</v>
      </c>
      <c r="D14" s="112"/>
      <c r="E14" s="297">
        <v>0</v>
      </c>
      <c r="F14" s="112"/>
      <c r="G14" s="297">
        <v>0</v>
      </c>
      <c r="H14" s="112"/>
      <c r="I14" s="112">
        <f t="shared" si="0"/>
        <v>0</v>
      </c>
    </row>
    <row r="15" spans="1:16" ht="12" customHeight="1" x14ac:dyDescent="0.2">
      <c r="A15" s="112"/>
      <c r="B15" s="112"/>
      <c r="C15" s="297">
        <v>0</v>
      </c>
      <c r="D15" s="112"/>
      <c r="E15" s="297">
        <v>0</v>
      </c>
      <c r="F15" s="112"/>
      <c r="G15" s="297">
        <v>0</v>
      </c>
      <c r="H15" s="112"/>
      <c r="I15" s="112">
        <f t="shared" si="0"/>
        <v>0</v>
      </c>
    </row>
    <row r="16" spans="1:16" ht="12" customHeight="1" x14ac:dyDescent="0.2">
      <c r="A16" s="112"/>
      <c r="B16" s="112"/>
      <c r="C16" s="297">
        <v>0</v>
      </c>
      <c r="D16" s="112"/>
      <c r="E16" s="297">
        <v>0</v>
      </c>
      <c r="F16" s="112"/>
      <c r="G16" s="297">
        <v>0</v>
      </c>
      <c r="H16" s="112"/>
      <c r="I16" s="112">
        <f t="shared" si="0"/>
        <v>0</v>
      </c>
    </row>
    <row r="17" spans="1:9" ht="12" customHeight="1" x14ac:dyDescent="0.2">
      <c r="A17" s="112"/>
      <c r="B17" s="112"/>
      <c r="C17" s="297">
        <v>0</v>
      </c>
      <c r="D17" s="112"/>
      <c r="E17" s="297">
        <v>0</v>
      </c>
      <c r="F17" s="112"/>
      <c r="G17" s="297">
        <v>0</v>
      </c>
      <c r="H17" s="112"/>
      <c r="I17" s="112">
        <f t="shared" si="0"/>
        <v>0</v>
      </c>
    </row>
    <row r="18" spans="1:9" ht="12" customHeight="1" x14ac:dyDescent="0.2">
      <c r="A18" s="112"/>
      <c r="B18" s="112"/>
      <c r="C18" s="297">
        <v>0</v>
      </c>
      <c r="D18" s="112"/>
      <c r="E18" s="297">
        <v>0</v>
      </c>
      <c r="F18" s="112"/>
      <c r="G18" s="297">
        <v>0</v>
      </c>
      <c r="H18" s="112"/>
      <c r="I18" s="112">
        <f t="shared" si="0"/>
        <v>0</v>
      </c>
    </row>
    <row r="19" spans="1:9" ht="12" customHeight="1" x14ac:dyDescent="0.2">
      <c r="A19" s="112"/>
      <c r="B19" s="112"/>
      <c r="C19" s="297">
        <v>0</v>
      </c>
      <c r="D19" s="112"/>
      <c r="E19" s="297">
        <v>0</v>
      </c>
      <c r="F19" s="112"/>
      <c r="G19" s="297">
        <v>0</v>
      </c>
      <c r="H19" s="112"/>
      <c r="I19" s="112">
        <f t="shared" si="0"/>
        <v>0</v>
      </c>
    </row>
    <row r="20" spans="1:9" ht="12" customHeight="1" x14ac:dyDescent="0.2">
      <c r="A20" s="112"/>
      <c r="B20" s="112"/>
      <c r="C20" s="297">
        <v>0</v>
      </c>
      <c r="D20" s="112"/>
      <c r="E20" s="297">
        <v>0</v>
      </c>
      <c r="F20" s="112"/>
      <c r="G20" s="297">
        <v>0</v>
      </c>
      <c r="H20" s="112"/>
      <c r="I20" s="112">
        <f t="shared" si="0"/>
        <v>0</v>
      </c>
    </row>
    <row r="21" spans="1:9" ht="12" customHeight="1" x14ac:dyDescent="0.2">
      <c r="A21" s="112"/>
      <c r="B21" s="112"/>
      <c r="C21" s="297">
        <v>0</v>
      </c>
      <c r="D21" s="112"/>
      <c r="E21" s="297">
        <v>0</v>
      </c>
      <c r="F21" s="112"/>
      <c r="G21" s="297">
        <v>0</v>
      </c>
      <c r="H21" s="112"/>
      <c r="I21" s="112">
        <f t="shared" si="0"/>
        <v>0</v>
      </c>
    </row>
    <row r="22" spans="1:9" ht="12" customHeight="1" x14ac:dyDescent="0.2">
      <c r="A22" s="112"/>
      <c r="B22" s="112"/>
      <c r="C22" s="297">
        <v>0</v>
      </c>
      <c r="D22" s="112"/>
      <c r="E22" s="297">
        <v>0</v>
      </c>
      <c r="F22" s="112"/>
      <c r="G22" s="297">
        <v>0</v>
      </c>
      <c r="H22" s="112"/>
      <c r="I22" s="112">
        <f t="shared" si="0"/>
        <v>0</v>
      </c>
    </row>
    <row r="23" spans="1:9" ht="12" customHeight="1" x14ac:dyDescent="0.2">
      <c r="A23" s="112"/>
      <c r="B23" s="112"/>
      <c r="C23" s="297">
        <v>0</v>
      </c>
      <c r="D23" s="112"/>
      <c r="E23" s="297">
        <v>0</v>
      </c>
      <c r="F23" s="112"/>
      <c r="G23" s="297">
        <v>0</v>
      </c>
      <c r="H23" s="112"/>
      <c r="I23" s="112">
        <f t="shared" si="0"/>
        <v>0</v>
      </c>
    </row>
    <row r="24" spans="1:9" ht="12" customHeight="1" x14ac:dyDescent="0.2">
      <c r="A24" s="112"/>
      <c r="B24" s="112"/>
      <c r="C24" s="297">
        <v>0</v>
      </c>
      <c r="D24" s="112"/>
      <c r="E24" s="297">
        <v>0</v>
      </c>
      <c r="F24" s="112"/>
      <c r="G24" s="297">
        <v>0</v>
      </c>
      <c r="H24" s="112"/>
      <c r="I24" s="112">
        <f t="shared" si="0"/>
        <v>0</v>
      </c>
    </row>
    <row r="25" spans="1:9" ht="12" customHeight="1" x14ac:dyDescent="0.2">
      <c r="A25" s="112"/>
      <c r="B25" s="112"/>
      <c r="C25" s="297">
        <v>0</v>
      </c>
      <c r="D25" s="112"/>
      <c r="E25" s="297">
        <v>0</v>
      </c>
      <c r="F25" s="112"/>
      <c r="G25" s="297">
        <v>0</v>
      </c>
      <c r="H25" s="112"/>
      <c r="I25" s="112">
        <f t="shared" si="0"/>
        <v>0</v>
      </c>
    </row>
    <row r="26" spans="1:9" ht="12" customHeight="1" x14ac:dyDescent="0.2">
      <c r="A26" s="112"/>
      <c r="B26" s="112"/>
      <c r="C26" s="297">
        <v>0</v>
      </c>
      <c r="D26" s="112"/>
      <c r="E26" s="297">
        <v>0</v>
      </c>
      <c r="F26" s="112"/>
      <c r="G26" s="297">
        <v>0</v>
      </c>
      <c r="H26" s="112"/>
      <c r="I26" s="112">
        <f t="shared" si="0"/>
        <v>0</v>
      </c>
    </row>
    <row r="27" spans="1:9" ht="12" customHeight="1" x14ac:dyDescent="0.2">
      <c r="A27" s="112"/>
      <c r="B27" s="112"/>
      <c r="C27" s="297">
        <v>0</v>
      </c>
      <c r="D27" s="112"/>
      <c r="E27" s="297">
        <v>0</v>
      </c>
      <c r="F27" s="112"/>
      <c r="G27" s="297">
        <v>0</v>
      </c>
      <c r="H27" s="112"/>
      <c r="I27" s="112">
        <f t="shared" si="0"/>
        <v>0</v>
      </c>
    </row>
    <row r="28" spans="1:9" ht="12" customHeight="1" x14ac:dyDescent="0.2">
      <c r="A28" s="112"/>
      <c r="B28" s="112"/>
      <c r="C28" s="297">
        <v>0</v>
      </c>
      <c r="D28" s="112"/>
      <c r="E28" s="297">
        <v>0</v>
      </c>
      <c r="F28" s="112"/>
      <c r="G28" s="297">
        <v>0</v>
      </c>
      <c r="H28" s="112"/>
      <c r="I28" s="112">
        <f t="shared" si="0"/>
        <v>0</v>
      </c>
    </row>
    <row r="29" spans="1:9" ht="12" customHeight="1" x14ac:dyDescent="0.2">
      <c r="A29" s="112"/>
      <c r="B29" s="112"/>
      <c r="C29" s="297">
        <v>0</v>
      </c>
      <c r="D29" s="112"/>
      <c r="E29" s="297">
        <v>0</v>
      </c>
      <c r="F29" s="112"/>
      <c r="G29" s="297">
        <v>0</v>
      </c>
      <c r="H29" s="112"/>
      <c r="I29" s="112">
        <f t="shared" si="0"/>
        <v>0</v>
      </c>
    </row>
    <row r="30" spans="1:9" ht="12" customHeight="1" x14ac:dyDescent="0.2">
      <c r="A30" s="112"/>
      <c r="B30" s="112"/>
      <c r="C30" s="297">
        <v>0</v>
      </c>
      <c r="D30" s="112"/>
      <c r="E30" s="297">
        <v>0</v>
      </c>
      <c r="F30" s="112"/>
      <c r="G30" s="297">
        <v>0</v>
      </c>
      <c r="H30" s="112"/>
      <c r="I30" s="112">
        <f t="shared" si="0"/>
        <v>0</v>
      </c>
    </row>
    <row r="31" spans="1:9" ht="12" customHeight="1" x14ac:dyDescent="0.2">
      <c r="A31" s="112"/>
      <c r="B31" s="112"/>
      <c r="C31" s="297">
        <v>0</v>
      </c>
      <c r="D31" s="112"/>
      <c r="E31" s="297">
        <v>0</v>
      </c>
      <c r="F31" s="112"/>
      <c r="G31" s="297">
        <v>0</v>
      </c>
      <c r="H31" s="112"/>
      <c r="I31" s="112">
        <f t="shared" si="0"/>
        <v>0</v>
      </c>
    </row>
    <row r="32" spans="1:9" ht="12" customHeight="1" x14ac:dyDescent="0.2">
      <c r="A32" s="112"/>
      <c r="B32" s="112"/>
      <c r="C32" s="297">
        <v>0</v>
      </c>
      <c r="D32" s="112"/>
      <c r="E32" s="297">
        <v>0</v>
      </c>
      <c r="F32" s="112"/>
      <c r="G32" s="297">
        <v>0</v>
      </c>
      <c r="H32" s="112"/>
      <c r="I32" s="112">
        <f t="shared" si="0"/>
        <v>0</v>
      </c>
    </row>
    <row r="33" spans="1:10" ht="12" customHeight="1" x14ac:dyDescent="0.2">
      <c r="A33" s="112"/>
      <c r="B33" s="112"/>
      <c r="C33" s="297">
        <v>0</v>
      </c>
      <c r="D33" s="112"/>
      <c r="E33" s="297">
        <v>0</v>
      </c>
      <c r="F33" s="112"/>
      <c r="G33" s="297">
        <v>0</v>
      </c>
      <c r="H33" s="112"/>
      <c r="I33" s="112">
        <f t="shared" si="0"/>
        <v>0</v>
      </c>
    </row>
    <row r="34" spans="1:10" ht="12" customHeight="1" x14ac:dyDescent="0.2">
      <c r="A34" s="112"/>
      <c r="B34" s="112"/>
      <c r="C34" s="297">
        <v>0</v>
      </c>
      <c r="D34" s="112"/>
      <c r="E34" s="297">
        <v>0</v>
      </c>
      <c r="F34" s="112"/>
      <c r="G34" s="297">
        <v>0</v>
      </c>
      <c r="H34" s="112"/>
      <c r="I34" s="112">
        <f t="shared" si="0"/>
        <v>0</v>
      </c>
    </row>
    <row r="35" spans="1:10" ht="12" customHeight="1" x14ac:dyDescent="0.2">
      <c r="A35" s="112"/>
      <c r="B35" s="112"/>
      <c r="C35" s="297">
        <v>0</v>
      </c>
      <c r="D35" s="112"/>
      <c r="E35" s="297">
        <v>0</v>
      </c>
      <c r="F35" s="112"/>
      <c r="G35" s="297">
        <v>0</v>
      </c>
      <c r="H35" s="112"/>
      <c r="I35" s="112">
        <f t="shared" si="0"/>
        <v>0</v>
      </c>
    </row>
    <row r="36" spans="1:10" ht="12" customHeight="1" x14ac:dyDescent="0.2">
      <c r="A36" s="112"/>
      <c r="B36" s="112"/>
      <c r="C36" s="297">
        <v>0</v>
      </c>
      <c r="D36" s="112"/>
      <c r="E36" s="297">
        <v>0</v>
      </c>
      <c r="F36" s="112"/>
      <c r="G36" s="297">
        <v>0</v>
      </c>
      <c r="H36" s="112"/>
      <c r="I36" s="112">
        <f t="shared" si="0"/>
        <v>0</v>
      </c>
    </row>
    <row r="37" spans="1:10" ht="12" customHeight="1" x14ac:dyDescent="0.2">
      <c r="A37" s="112"/>
      <c r="B37" s="112"/>
      <c r="C37" s="297">
        <v>0</v>
      </c>
      <c r="D37" s="112"/>
      <c r="E37" s="297">
        <v>0</v>
      </c>
      <c r="F37" s="112"/>
      <c r="G37" s="297">
        <v>0</v>
      </c>
      <c r="H37" s="112"/>
      <c r="I37" s="112">
        <f t="shared" si="0"/>
        <v>0</v>
      </c>
    </row>
    <row r="38" spans="1:10" ht="12" customHeight="1" x14ac:dyDescent="0.2">
      <c r="A38" s="112"/>
      <c r="B38" s="295"/>
      <c r="C38" s="298">
        <v>0</v>
      </c>
      <c r="D38" s="295"/>
      <c r="E38" s="298">
        <v>0</v>
      </c>
      <c r="F38" s="295"/>
      <c r="G38" s="298">
        <v>0</v>
      </c>
      <c r="H38" s="295"/>
      <c r="I38" s="295">
        <v>0</v>
      </c>
      <c r="J38" s="296"/>
    </row>
    <row r="39" spans="1:10" ht="12" customHeight="1" x14ac:dyDescent="0.2">
      <c r="A39" s="112"/>
      <c r="B39" s="112"/>
      <c r="C39" s="112"/>
      <c r="D39" s="112"/>
      <c r="E39" s="112"/>
    </row>
    <row r="40" spans="1:10" ht="12" customHeight="1" thickBot="1" x14ac:dyDescent="0.25">
      <c r="A40" s="120" t="s">
        <v>349</v>
      </c>
      <c r="B40" s="121"/>
      <c r="C40" s="622">
        <f>SUM(C9:C39)</f>
        <v>0</v>
      </c>
      <c r="D40" s="622"/>
      <c r="E40" s="622">
        <f>SUM(E9:E39)</f>
        <v>0</v>
      </c>
      <c r="F40" s="623"/>
      <c r="G40" s="622">
        <f>SUM(G9:G39)</f>
        <v>0</v>
      </c>
      <c r="H40" s="624"/>
      <c r="I40" s="622">
        <f>SUM(I9:I39)</f>
        <v>0</v>
      </c>
      <c r="J40" s="201"/>
    </row>
    <row r="41" spans="1:10" ht="12" customHeight="1" thickTop="1" x14ac:dyDescent="0.2">
      <c r="A41" s="76"/>
      <c r="B41" s="83"/>
      <c r="C41" s="83"/>
      <c r="D41" s="83"/>
      <c r="E41" s="83"/>
    </row>
    <row r="42" spans="1:10" ht="15.75" customHeight="1" x14ac:dyDescent="0.2">
      <c r="A42" s="17"/>
      <c r="B42" s="17"/>
      <c r="C42" s="17"/>
      <c r="D42" s="17"/>
    </row>
  </sheetData>
  <mergeCells count="1">
    <mergeCell ref="L4:P7"/>
  </mergeCells>
  <phoneticPr fontId="0" type="noConversion"/>
  <pageMargins left="1" right="0.5" top="0.5" bottom="0.5" header="0.5" footer="0.5"/>
  <pageSetup scale="80" orientation="portrait" r:id="rId1"/>
  <headerFooter alignWithMargins="0">
    <oddFooter>&amp;C&amp;10- &amp;P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9B1D0-D2D0-4D0C-8CE9-7640F3920845}">
  <sheetPr>
    <tabColor theme="3" tint="-0.249977111117893"/>
  </sheetPr>
  <dimension ref="A1:M43"/>
  <sheetViews>
    <sheetView view="pageBreakPreview" zoomScaleNormal="100" zoomScaleSheetLayoutView="100" workbookViewId="0">
      <selection activeCell="B29" sqref="B29"/>
    </sheetView>
  </sheetViews>
  <sheetFormatPr defaultColWidth="9.77734375" defaultRowHeight="12.75" x14ac:dyDescent="0.2"/>
  <cols>
    <col min="1" max="1" width="43.88671875" style="2" customWidth="1"/>
    <col min="2" max="2" width="10.77734375" style="2" customWidth="1"/>
    <col min="3" max="3" width="1.6640625" style="2" customWidth="1"/>
    <col min="4" max="4" width="14.21875" style="2" bestFit="1" customWidth="1"/>
    <col min="5" max="5" width="1.88671875" style="2" customWidth="1"/>
    <col min="6" max="6" width="13.33203125" style="2" bestFit="1" customWidth="1"/>
    <col min="7" max="7" width="10.6640625" style="2" bestFit="1" customWidth="1"/>
    <col min="8" max="16384" width="9.77734375" style="2"/>
  </cols>
  <sheetData>
    <row r="1" spans="1:13" x14ac:dyDescent="0.2">
      <c r="A1" s="70" t="str">
        <f>'DW Net Position'!A1</f>
        <v>SAMPLE COUNTY, WEST VIRGINIA, BOARD OF EDUCATION</v>
      </c>
      <c r="B1" s="3"/>
      <c r="C1" s="3"/>
      <c r="D1" s="4"/>
      <c r="E1" s="4"/>
      <c r="F1" s="4"/>
    </row>
    <row r="2" spans="1:13" ht="18" x14ac:dyDescent="0.25">
      <c r="A2" s="70"/>
      <c r="B2" s="3"/>
      <c r="C2" s="3"/>
      <c r="D2" s="4"/>
      <c r="E2" s="4"/>
      <c r="F2" s="4"/>
      <c r="G2" s="381"/>
    </row>
    <row r="3" spans="1:13" ht="30" customHeight="1" x14ac:dyDescent="0.2">
      <c r="A3" s="100" t="s">
        <v>825</v>
      </c>
      <c r="B3" s="3"/>
      <c r="C3" s="3"/>
      <c r="D3" s="4"/>
      <c r="E3" s="4"/>
      <c r="F3" s="4"/>
    </row>
    <row r="4" spans="1:13" ht="14.25" customHeight="1" x14ac:dyDescent="0.2">
      <c r="A4" s="103" t="str">
        <f>'DW Net Position'!A4</f>
        <v>FYE JUNE 30, 2025</v>
      </c>
      <c r="B4" s="3"/>
      <c r="C4" s="3"/>
      <c r="D4" s="4"/>
      <c r="E4" s="4"/>
      <c r="F4" s="4"/>
      <c r="I4" s="452"/>
      <c r="J4" s="452"/>
      <c r="K4" s="452"/>
      <c r="L4" s="452"/>
      <c r="M4" s="452"/>
    </row>
    <row r="5" spans="1:13" ht="14.25" customHeight="1" x14ac:dyDescent="0.2">
      <c r="B5" s="3"/>
      <c r="C5" s="3"/>
      <c r="D5" s="4"/>
      <c r="E5" s="4"/>
      <c r="F5" s="4"/>
      <c r="I5" s="452"/>
      <c r="J5" s="452"/>
      <c r="K5" s="452"/>
      <c r="L5" s="452"/>
      <c r="M5" s="452"/>
    </row>
    <row r="6" spans="1:13" ht="14.25" customHeight="1" x14ac:dyDescent="0.2">
      <c r="A6" s="1"/>
      <c r="B6" s="3"/>
      <c r="C6" s="3"/>
      <c r="D6" s="4"/>
      <c r="E6" s="4"/>
      <c r="F6" s="4"/>
      <c r="I6" s="452"/>
      <c r="J6" s="452"/>
      <c r="K6" s="452"/>
      <c r="L6" s="452"/>
      <c r="M6" s="452"/>
    </row>
    <row r="7" spans="1:13" ht="14.25" customHeight="1" x14ac:dyDescent="0.2">
      <c r="A7" s="1"/>
      <c r="B7" s="3"/>
      <c r="C7" s="3"/>
      <c r="D7" s="27" t="s">
        <v>835</v>
      </c>
      <c r="E7" s="18"/>
      <c r="F7" s="18"/>
      <c r="I7" s="452"/>
      <c r="J7" s="452"/>
      <c r="K7" s="452"/>
      <c r="L7" s="452"/>
      <c r="M7" s="452"/>
    </row>
    <row r="8" spans="1:13" ht="14.25" customHeight="1" x14ac:dyDescent="0.2">
      <c r="A8" s="643" t="s">
        <v>827</v>
      </c>
      <c r="B8" s="27" t="s">
        <v>830</v>
      </c>
      <c r="C8" s="3"/>
      <c r="D8" s="654" t="s">
        <v>836</v>
      </c>
      <c r="E8" s="294"/>
      <c r="F8" s="654" t="s">
        <v>80</v>
      </c>
      <c r="G8" s="654" t="s">
        <v>88</v>
      </c>
    </row>
    <row r="9" spans="1:13" ht="15.95" customHeight="1" x14ac:dyDescent="0.2">
      <c r="A9" s="27" t="s">
        <v>828</v>
      </c>
      <c r="B9" s="27" t="s">
        <v>826</v>
      </c>
      <c r="C9" s="17"/>
      <c r="D9" s="654" t="s">
        <v>837</v>
      </c>
      <c r="E9" s="294"/>
      <c r="F9" s="654" t="s">
        <v>830</v>
      </c>
      <c r="G9" s="654" t="s">
        <v>833</v>
      </c>
    </row>
    <row r="10" spans="1:13" ht="15.95" customHeight="1" thickBot="1" x14ac:dyDescent="0.25">
      <c r="A10" s="28" t="s">
        <v>829</v>
      </c>
      <c r="B10" s="28" t="s">
        <v>831</v>
      </c>
      <c r="C10" s="21"/>
      <c r="D10" s="28" t="s">
        <v>831</v>
      </c>
      <c r="E10" s="21"/>
      <c r="F10" s="28" t="s">
        <v>88</v>
      </c>
      <c r="G10" s="656" t="s">
        <v>834</v>
      </c>
    </row>
    <row r="11" spans="1:13" x14ac:dyDescent="0.2">
      <c r="A11" s="19"/>
      <c r="B11" s="19"/>
      <c r="C11" s="19"/>
      <c r="D11" s="681"/>
      <c r="E11" s="19"/>
      <c r="F11" s="683"/>
      <c r="G11" s="685"/>
    </row>
    <row r="12" spans="1:13" x14ac:dyDescent="0.2">
      <c r="A12" s="19"/>
      <c r="B12" s="19"/>
      <c r="C12" s="19"/>
      <c r="D12" s="681"/>
      <c r="E12" s="19"/>
      <c r="F12" s="683"/>
      <c r="G12" s="685"/>
    </row>
    <row r="13" spans="1:13" x14ac:dyDescent="0.2">
      <c r="A13" s="19"/>
      <c r="B13" s="19"/>
      <c r="C13" s="19"/>
      <c r="D13" s="681"/>
      <c r="E13" s="19"/>
      <c r="F13" s="683"/>
      <c r="G13" s="685"/>
    </row>
    <row r="14" spans="1:13" x14ac:dyDescent="0.2">
      <c r="A14" s="19"/>
      <c r="B14" s="19"/>
      <c r="C14" s="19"/>
      <c r="D14" s="681"/>
      <c r="E14" s="19"/>
      <c r="F14" s="683"/>
      <c r="G14" s="685"/>
    </row>
    <row r="15" spans="1:13" x14ac:dyDescent="0.2">
      <c r="A15" s="19"/>
      <c r="B15" s="19"/>
      <c r="C15" s="19"/>
      <c r="D15" s="681"/>
      <c r="E15" s="19"/>
      <c r="F15" s="683"/>
      <c r="G15" s="685"/>
    </row>
    <row r="16" spans="1:13" x14ac:dyDescent="0.2">
      <c r="A16" s="19"/>
      <c r="B16" s="19"/>
      <c r="C16" s="19"/>
      <c r="D16" s="681"/>
      <c r="E16" s="19"/>
      <c r="F16" s="683"/>
      <c r="G16" s="685"/>
    </row>
    <row r="17" spans="1:7" x14ac:dyDescent="0.2">
      <c r="A17" s="19"/>
      <c r="B17" s="19"/>
      <c r="C17" s="19"/>
      <c r="D17" s="681"/>
      <c r="E17" s="19"/>
      <c r="F17" s="683"/>
      <c r="G17" s="685"/>
    </row>
    <row r="18" spans="1:7" x14ac:dyDescent="0.2">
      <c r="A18" s="19"/>
      <c r="B18" s="19"/>
      <c r="C18" s="19"/>
      <c r="D18" s="681"/>
      <c r="E18" s="19"/>
      <c r="F18" s="683"/>
      <c r="G18" s="685"/>
    </row>
    <row r="19" spans="1:7" x14ac:dyDescent="0.2">
      <c r="A19" s="19"/>
      <c r="B19" s="19"/>
      <c r="C19" s="19"/>
      <c r="D19" s="681"/>
      <c r="E19" s="19"/>
      <c r="F19" s="683"/>
      <c r="G19" s="685"/>
    </row>
    <row r="20" spans="1:7" x14ac:dyDescent="0.2">
      <c r="A20" s="19"/>
      <c r="B20" s="19"/>
      <c r="C20" s="19"/>
      <c r="D20" s="681"/>
      <c r="E20" s="19"/>
      <c r="F20" s="683"/>
      <c r="G20" s="685"/>
    </row>
    <row r="21" spans="1:7" x14ac:dyDescent="0.2">
      <c r="A21" s="19"/>
      <c r="B21" s="19"/>
      <c r="C21" s="19"/>
      <c r="D21" s="681"/>
      <c r="E21" s="19"/>
      <c r="F21" s="683"/>
      <c r="G21" s="685"/>
    </row>
    <row r="22" spans="1:7" x14ac:dyDescent="0.2">
      <c r="A22" s="19"/>
      <c r="B22" s="19"/>
      <c r="C22" s="19"/>
      <c r="D22" s="681"/>
      <c r="E22" s="19"/>
      <c r="F22" s="683"/>
      <c r="G22" s="685"/>
    </row>
    <row r="23" spans="1:7" x14ac:dyDescent="0.2">
      <c r="A23" s="19"/>
      <c r="B23" s="19"/>
      <c r="C23" s="19"/>
      <c r="D23" s="681"/>
      <c r="E23" s="19"/>
      <c r="F23" s="683"/>
      <c r="G23" s="685"/>
    </row>
    <row r="24" spans="1:7" x14ac:dyDescent="0.2">
      <c r="A24" s="19"/>
      <c r="B24" s="19"/>
      <c r="C24" s="19"/>
      <c r="D24" s="681"/>
      <c r="E24" s="19"/>
      <c r="F24" s="683"/>
      <c r="G24" s="685"/>
    </row>
    <row r="25" spans="1:7" x14ac:dyDescent="0.2">
      <c r="A25" s="19"/>
      <c r="B25" s="19"/>
      <c r="C25" s="19"/>
      <c r="D25" s="681"/>
      <c r="E25" s="19"/>
      <c r="F25" s="683"/>
      <c r="G25" s="685"/>
    </row>
    <row r="26" spans="1:7" x14ac:dyDescent="0.2">
      <c r="A26" s="19"/>
      <c r="B26" s="19"/>
      <c r="C26" s="19"/>
      <c r="D26" s="681"/>
      <c r="E26" s="19"/>
      <c r="F26" s="683"/>
      <c r="G26" s="685"/>
    </row>
    <row r="27" spans="1:7" x14ac:dyDescent="0.2">
      <c r="A27" s="19"/>
      <c r="B27" s="19"/>
      <c r="C27" s="19"/>
      <c r="D27" s="681"/>
      <c r="E27" s="19"/>
      <c r="F27" s="683"/>
      <c r="G27" s="685"/>
    </row>
    <row r="28" spans="1:7" x14ac:dyDescent="0.2">
      <c r="A28" s="19"/>
      <c r="B28" s="19"/>
      <c r="C28" s="19"/>
      <c r="D28" s="681"/>
      <c r="E28" s="19"/>
      <c r="F28" s="683"/>
      <c r="G28" s="685"/>
    </row>
    <row r="29" spans="1:7" x14ac:dyDescent="0.2">
      <c r="A29" s="19"/>
      <c r="B29" s="19"/>
      <c r="C29" s="19"/>
      <c r="D29" s="681"/>
      <c r="E29" s="19"/>
      <c r="F29" s="683"/>
      <c r="G29" s="685"/>
    </row>
    <row r="30" spans="1:7" x14ac:dyDescent="0.2">
      <c r="A30" s="19"/>
      <c r="B30" s="19"/>
      <c r="C30" s="19"/>
      <c r="D30" s="681"/>
      <c r="E30" s="19"/>
      <c r="F30" s="683"/>
      <c r="G30" s="685"/>
    </row>
    <row r="31" spans="1:7" x14ac:dyDescent="0.2">
      <c r="A31" s="17"/>
      <c r="B31" s="17"/>
      <c r="C31" s="17"/>
      <c r="D31" s="682"/>
      <c r="E31" s="17"/>
      <c r="F31" s="684"/>
      <c r="G31" s="685"/>
    </row>
    <row r="32" spans="1:7" x14ac:dyDescent="0.2">
      <c r="A32" s="19"/>
      <c r="B32" s="19"/>
      <c r="C32" s="19"/>
      <c r="D32" s="681"/>
      <c r="E32" s="19"/>
      <c r="F32" s="683"/>
      <c r="G32" s="685"/>
    </row>
    <row r="33" spans="1:7" x14ac:dyDescent="0.2">
      <c r="A33" s="17"/>
      <c r="B33" s="17"/>
      <c r="C33" s="17"/>
      <c r="D33" s="682"/>
      <c r="E33" s="17"/>
      <c r="F33" s="684"/>
      <c r="G33" s="685"/>
    </row>
    <row r="34" spans="1:7" x14ac:dyDescent="0.2">
      <c r="D34" s="681"/>
      <c r="F34" s="685"/>
      <c r="G34" s="685"/>
    </row>
    <row r="35" spans="1:7" x14ac:dyDescent="0.2">
      <c r="D35" s="681"/>
      <c r="F35" s="685"/>
      <c r="G35" s="685"/>
    </row>
    <row r="36" spans="1:7" x14ac:dyDescent="0.2">
      <c r="D36" s="681"/>
      <c r="F36" s="685"/>
      <c r="G36" s="685"/>
    </row>
    <row r="37" spans="1:7" x14ac:dyDescent="0.2">
      <c r="D37" s="681"/>
      <c r="F37" s="685"/>
      <c r="G37" s="685"/>
    </row>
    <row r="38" spans="1:7" x14ac:dyDescent="0.2">
      <c r="D38" s="681"/>
      <c r="F38" s="685"/>
      <c r="G38" s="685"/>
    </row>
    <row r="39" spans="1:7" x14ac:dyDescent="0.2">
      <c r="D39" s="681"/>
      <c r="F39" s="685"/>
      <c r="G39" s="685"/>
    </row>
    <row r="40" spans="1:7" x14ac:dyDescent="0.2">
      <c r="D40" s="681"/>
      <c r="F40" s="685"/>
      <c r="G40" s="685"/>
    </row>
    <row r="41" spans="1:7" x14ac:dyDescent="0.2">
      <c r="F41" s="676"/>
      <c r="G41" s="685"/>
    </row>
    <row r="42" spans="1:7" ht="13.5" thickBot="1" x14ac:dyDescent="0.25">
      <c r="E42" s="655" t="s">
        <v>832</v>
      </c>
      <c r="F42" s="686"/>
      <c r="G42" s="685"/>
    </row>
    <row r="43" spans="1:7" ht="13.5" thickTop="1" x14ac:dyDescent="0.2"/>
  </sheetData>
  <pageMargins left="0.7" right="0.7" top="0.75" bottom="0.75" header="0.3" footer="0.3"/>
  <pageSetup scale="7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BF2E9-F758-483E-A66F-8C6F07E458BB}">
  <sheetPr>
    <tabColor rgb="FF002060"/>
  </sheetPr>
  <dimension ref="A1:U35"/>
  <sheetViews>
    <sheetView view="pageBreakPreview" topLeftCell="E1" zoomScaleNormal="100" zoomScaleSheetLayoutView="100" workbookViewId="0">
      <selection activeCell="Q6" sqref="Q6"/>
    </sheetView>
  </sheetViews>
  <sheetFormatPr defaultColWidth="8.77734375" defaultRowHeight="15" x14ac:dyDescent="0.25"/>
  <cols>
    <col min="1" max="1" width="17.21875" style="657" customWidth="1"/>
    <col min="2" max="2" width="0.5546875" style="657" customWidth="1"/>
    <col min="3" max="3" width="23.88671875" style="657" bestFit="1" customWidth="1"/>
    <col min="4" max="4" width="1.21875" style="657" customWidth="1"/>
    <col min="5" max="5" width="28.33203125" style="657" bestFit="1" customWidth="1"/>
    <col min="6" max="6" width="0.77734375" style="657" customWidth="1"/>
    <col min="7" max="7" width="11.6640625" style="657" bestFit="1" customWidth="1"/>
    <col min="8" max="8" width="0.77734375" style="657" customWidth="1"/>
    <col min="9" max="9" width="11.6640625" style="657" customWidth="1"/>
    <col min="10" max="10" width="0.6640625" style="657" customWidth="1"/>
    <col min="11" max="11" width="11.44140625" style="657" bestFit="1" customWidth="1"/>
    <col min="12" max="12" width="0.5546875" style="657" customWidth="1"/>
    <col min="13" max="13" width="11.33203125" style="657" customWidth="1"/>
    <col min="14" max="14" width="0.77734375" style="657" customWidth="1"/>
    <col min="15" max="15" width="12.21875" style="657" bestFit="1" customWidth="1"/>
    <col min="16" max="16" width="0.6640625" style="657" customWidth="1"/>
    <col min="17" max="17" width="10.77734375" style="657" customWidth="1"/>
    <col min="18" max="18" width="1.21875" style="657" customWidth="1"/>
    <col min="19" max="19" width="10.21875" style="657" bestFit="1" customWidth="1"/>
    <col min="20" max="16384" width="8.77734375" style="657"/>
  </cols>
  <sheetData>
    <row r="1" spans="1:21" ht="21" x14ac:dyDescent="0.35">
      <c r="A1" s="813" t="s">
        <v>838</v>
      </c>
      <c r="B1" s="813"/>
      <c r="C1" s="813"/>
      <c r="D1" s="813"/>
      <c r="E1" s="813"/>
      <c r="F1" s="813"/>
      <c r="G1" s="813"/>
      <c r="H1" s="813"/>
      <c r="I1" s="813"/>
      <c r="J1" s="813"/>
      <c r="K1" s="813"/>
      <c r="L1" s="813"/>
      <c r="M1" s="813"/>
      <c r="N1" s="813"/>
      <c r="O1" s="813"/>
      <c r="P1" s="813"/>
      <c r="Q1" s="813"/>
      <c r="R1" s="813"/>
      <c r="S1" s="813"/>
      <c r="U1" s="381" t="s">
        <v>707</v>
      </c>
    </row>
    <row r="2" spans="1:21" ht="21" x14ac:dyDescent="0.35">
      <c r="A2" s="814" t="s">
        <v>839</v>
      </c>
      <c r="B2" s="814"/>
      <c r="C2" s="814"/>
      <c r="D2" s="814"/>
      <c r="E2" s="814"/>
      <c r="F2" s="814"/>
      <c r="G2" s="814"/>
      <c r="H2" s="814"/>
      <c r="I2" s="814"/>
      <c r="J2" s="814"/>
      <c r="K2" s="814"/>
      <c r="L2" s="814"/>
      <c r="M2" s="814"/>
      <c r="N2" s="814"/>
      <c r="O2" s="814"/>
      <c r="P2" s="814"/>
      <c r="Q2" s="814"/>
      <c r="R2" s="814"/>
      <c r="S2" s="814"/>
      <c r="U2" s="745" t="str">
        <f>'Excess Levy Rev &amp; Exp'!L2</f>
        <v>Password for protected sheet: BOE2025</v>
      </c>
    </row>
    <row r="3" spans="1:21" ht="21" x14ac:dyDescent="0.35">
      <c r="A3" s="814" t="s">
        <v>1063</v>
      </c>
      <c r="B3" s="814"/>
      <c r="C3" s="814"/>
      <c r="D3" s="814"/>
      <c r="E3" s="814"/>
      <c r="F3" s="814"/>
      <c r="G3" s="814"/>
      <c r="H3" s="814"/>
      <c r="I3" s="814"/>
      <c r="J3" s="814"/>
      <c r="K3" s="814"/>
      <c r="L3" s="814"/>
      <c r="M3" s="814"/>
      <c r="N3" s="814"/>
      <c r="O3" s="814"/>
      <c r="P3" s="814"/>
      <c r="Q3" s="814"/>
      <c r="R3" s="814"/>
      <c r="S3" s="814"/>
    </row>
    <row r="5" spans="1:21" ht="45.75" thickBot="1" x14ac:dyDescent="0.3">
      <c r="A5" s="658" t="s">
        <v>840</v>
      </c>
      <c r="B5" s="659"/>
      <c r="C5" s="658" t="s">
        <v>841</v>
      </c>
      <c r="D5" s="659"/>
      <c r="E5" s="658" t="s">
        <v>842</v>
      </c>
      <c r="F5" s="659"/>
      <c r="G5" s="658" t="s">
        <v>843</v>
      </c>
      <c r="H5" s="659"/>
      <c r="I5" s="658" t="s">
        <v>844</v>
      </c>
      <c r="J5" s="659"/>
      <c r="K5" s="782" t="s">
        <v>1064</v>
      </c>
      <c r="L5" s="659"/>
      <c r="M5" s="658" t="s">
        <v>845</v>
      </c>
      <c r="N5" s="659"/>
      <c r="O5" s="658" t="s">
        <v>846</v>
      </c>
      <c r="P5" s="659"/>
      <c r="Q5" s="782" t="s">
        <v>1065</v>
      </c>
      <c r="S5" s="673" t="s">
        <v>847</v>
      </c>
    </row>
    <row r="6" spans="1:21" ht="15.75" x14ac:dyDescent="0.25">
      <c r="A6" s="664"/>
      <c r="B6" s="664"/>
      <c r="C6" s="664"/>
      <c r="D6" s="664"/>
      <c r="E6" s="664"/>
      <c r="F6" s="664"/>
      <c r="G6" s="664"/>
      <c r="H6" s="664"/>
      <c r="I6" s="665"/>
      <c r="J6" s="665"/>
      <c r="K6" s="666"/>
      <c r="L6" s="666"/>
      <c r="M6" s="666"/>
      <c r="N6" s="666"/>
      <c r="O6" s="666"/>
      <c r="P6" s="671"/>
      <c r="Q6" s="661">
        <f>K6-O6</f>
        <v>0</v>
      </c>
      <c r="R6" s="660"/>
      <c r="S6" s="675"/>
    </row>
    <row r="7" spans="1:21" x14ac:dyDescent="0.25">
      <c r="A7" s="664"/>
      <c r="B7" s="664"/>
      <c r="C7" s="664"/>
      <c r="D7" s="664"/>
      <c r="E7" s="664"/>
      <c r="F7" s="664"/>
      <c r="G7" s="664"/>
      <c r="H7" s="664"/>
      <c r="I7" s="667"/>
      <c r="J7" s="667"/>
      <c r="K7" s="667"/>
      <c r="L7" s="667"/>
      <c r="M7" s="667"/>
      <c r="N7" s="667"/>
      <c r="O7" s="667"/>
      <c r="P7" s="674"/>
      <c r="Q7" s="661">
        <f t="shared" ref="Q7:Q33" si="0">K7-O7</f>
        <v>0</v>
      </c>
      <c r="R7" s="660"/>
      <c r="S7" s="675"/>
    </row>
    <row r="8" spans="1:21" ht="15.75" x14ac:dyDescent="0.25">
      <c r="A8" s="664"/>
      <c r="B8" s="664"/>
      <c r="C8" s="670"/>
      <c r="D8" s="664"/>
      <c r="E8" s="670"/>
      <c r="F8" s="664"/>
      <c r="G8" s="670"/>
      <c r="H8" s="664"/>
      <c r="I8" s="667"/>
      <c r="J8" s="668"/>
      <c r="K8" s="667"/>
      <c r="L8" s="667"/>
      <c r="M8" s="667"/>
      <c r="N8" s="667"/>
      <c r="O8" s="667"/>
      <c r="P8" s="672"/>
      <c r="Q8" s="661">
        <f t="shared" si="0"/>
        <v>0</v>
      </c>
      <c r="R8" s="660"/>
      <c r="S8" s="675"/>
    </row>
    <row r="9" spans="1:21" ht="15.75" x14ac:dyDescent="0.25">
      <c r="A9" s="664"/>
      <c r="B9" s="664"/>
      <c r="C9" s="664"/>
      <c r="D9" s="664"/>
      <c r="E9" s="664"/>
      <c r="F9" s="664"/>
      <c r="G9" s="664"/>
      <c r="H9" s="664"/>
      <c r="I9" s="667"/>
      <c r="J9" s="667"/>
      <c r="K9" s="667"/>
      <c r="L9" s="667"/>
      <c r="M9" s="667"/>
      <c r="N9" s="667"/>
      <c r="O9" s="667"/>
      <c r="P9" s="672"/>
      <c r="Q9" s="661">
        <f t="shared" si="0"/>
        <v>0</v>
      </c>
      <c r="R9" s="660"/>
      <c r="S9" s="675"/>
    </row>
    <row r="10" spans="1:21" ht="15.75" x14ac:dyDescent="0.25">
      <c r="A10" s="664"/>
      <c r="B10" s="664"/>
      <c r="C10" s="664"/>
      <c r="D10" s="664"/>
      <c r="E10" s="664"/>
      <c r="F10" s="664"/>
      <c r="G10" s="664"/>
      <c r="H10" s="664"/>
      <c r="I10" s="667"/>
      <c r="J10" s="667"/>
      <c r="K10" s="667"/>
      <c r="L10" s="667"/>
      <c r="M10" s="667"/>
      <c r="N10" s="667"/>
      <c r="O10" s="667"/>
      <c r="P10" s="672"/>
      <c r="Q10" s="661">
        <f>K10-O10</f>
        <v>0</v>
      </c>
      <c r="R10" s="660"/>
      <c r="S10" s="675"/>
    </row>
    <row r="11" spans="1:21" ht="15.75" x14ac:dyDescent="0.25">
      <c r="A11" s="664"/>
      <c r="B11" s="664"/>
      <c r="C11" s="664"/>
      <c r="D11" s="664"/>
      <c r="E11" s="664"/>
      <c r="F11" s="664"/>
      <c r="G11" s="664"/>
      <c r="H11" s="664"/>
      <c r="I11" s="667"/>
      <c r="J11" s="667"/>
      <c r="K11" s="667"/>
      <c r="L11" s="667"/>
      <c r="M11" s="667"/>
      <c r="N11" s="667"/>
      <c r="O11" s="667"/>
      <c r="P11" s="672"/>
      <c r="Q11" s="661">
        <f t="shared" si="0"/>
        <v>0</v>
      </c>
      <c r="R11" s="660"/>
      <c r="S11" s="675"/>
    </row>
    <row r="12" spans="1:21" ht="15.75" x14ac:dyDescent="0.25">
      <c r="A12" s="664"/>
      <c r="B12" s="664"/>
      <c r="C12" s="664"/>
      <c r="D12" s="664"/>
      <c r="E12" s="664"/>
      <c r="F12" s="664"/>
      <c r="G12" s="664"/>
      <c r="H12" s="664"/>
      <c r="I12" s="667"/>
      <c r="J12" s="667"/>
      <c r="K12" s="667"/>
      <c r="L12" s="667"/>
      <c r="M12" s="667"/>
      <c r="N12" s="667"/>
      <c r="O12" s="667"/>
      <c r="P12" s="672"/>
      <c r="Q12" s="661">
        <f t="shared" si="0"/>
        <v>0</v>
      </c>
      <c r="R12" s="660"/>
      <c r="S12" s="675"/>
    </row>
    <row r="13" spans="1:21" ht="15.75" x14ac:dyDescent="0.25">
      <c r="A13" s="664"/>
      <c r="B13" s="664"/>
      <c r="C13" s="664"/>
      <c r="D13" s="664"/>
      <c r="E13" s="664"/>
      <c r="F13" s="664"/>
      <c r="G13" s="664"/>
      <c r="H13" s="664"/>
      <c r="I13" s="667"/>
      <c r="J13" s="667"/>
      <c r="K13" s="667"/>
      <c r="L13" s="667"/>
      <c r="M13" s="667"/>
      <c r="N13" s="667"/>
      <c r="O13" s="667"/>
      <c r="P13" s="672"/>
      <c r="Q13" s="661">
        <f t="shared" si="0"/>
        <v>0</v>
      </c>
      <c r="R13" s="660"/>
      <c r="S13" s="675"/>
    </row>
    <row r="14" spans="1:21" ht="15.75" x14ac:dyDescent="0.25">
      <c r="A14" s="664"/>
      <c r="B14" s="664"/>
      <c r="C14" s="664"/>
      <c r="D14" s="664"/>
      <c r="E14" s="664"/>
      <c r="F14" s="664"/>
      <c r="G14" s="664"/>
      <c r="H14" s="664"/>
      <c r="I14" s="667"/>
      <c r="J14" s="667"/>
      <c r="K14" s="667"/>
      <c r="L14" s="667"/>
      <c r="M14" s="667"/>
      <c r="N14" s="667"/>
      <c r="O14" s="667"/>
      <c r="P14" s="672"/>
      <c r="Q14" s="661">
        <f t="shared" si="0"/>
        <v>0</v>
      </c>
      <c r="R14" s="660"/>
      <c r="S14" s="675"/>
    </row>
    <row r="15" spans="1:21" ht="15.75" x14ac:dyDescent="0.25">
      <c r="A15" s="664"/>
      <c r="B15" s="664"/>
      <c r="C15" s="664"/>
      <c r="D15" s="664"/>
      <c r="E15" s="664"/>
      <c r="F15" s="664"/>
      <c r="G15" s="664"/>
      <c r="H15" s="664"/>
      <c r="I15" s="667"/>
      <c r="J15" s="667"/>
      <c r="K15" s="667"/>
      <c r="L15" s="667"/>
      <c r="M15" s="667"/>
      <c r="N15" s="667"/>
      <c r="O15" s="667"/>
      <c r="P15" s="672"/>
      <c r="Q15" s="661">
        <f t="shared" si="0"/>
        <v>0</v>
      </c>
      <c r="R15" s="660"/>
      <c r="S15" s="675"/>
    </row>
    <row r="16" spans="1:21" ht="15.75" x14ac:dyDescent="0.25">
      <c r="A16" s="664"/>
      <c r="B16" s="664"/>
      <c r="C16" s="664"/>
      <c r="D16" s="664"/>
      <c r="E16" s="664"/>
      <c r="F16" s="664"/>
      <c r="G16" s="664"/>
      <c r="H16" s="664"/>
      <c r="I16" s="667"/>
      <c r="J16" s="667"/>
      <c r="K16" s="667"/>
      <c r="L16" s="667"/>
      <c r="M16" s="667"/>
      <c r="N16" s="667"/>
      <c r="O16" s="667"/>
      <c r="P16" s="672"/>
      <c r="Q16" s="661">
        <f t="shared" si="0"/>
        <v>0</v>
      </c>
      <c r="R16" s="660"/>
      <c r="S16" s="675"/>
    </row>
    <row r="17" spans="1:19" ht="15.75" x14ac:dyDescent="0.25">
      <c r="A17" s="664"/>
      <c r="B17" s="664"/>
      <c r="C17" s="664"/>
      <c r="D17" s="664"/>
      <c r="E17" s="664"/>
      <c r="F17" s="664"/>
      <c r="G17" s="664"/>
      <c r="H17" s="664"/>
      <c r="I17" s="667"/>
      <c r="J17" s="667"/>
      <c r="K17" s="667"/>
      <c r="L17" s="667"/>
      <c r="M17" s="667"/>
      <c r="N17" s="667"/>
      <c r="O17" s="667"/>
      <c r="P17" s="672"/>
      <c r="Q17" s="661">
        <f t="shared" si="0"/>
        <v>0</v>
      </c>
      <c r="R17" s="660"/>
      <c r="S17" s="675"/>
    </row>
    <row r="18" spans="1:19" ht="15.75" x14ac:dyDescent="0.25">
      <c r="A18" s="664"/>
      <c r="B18" s="664"/>
      <c r="C18" s="664"/>
      <c r="D18" s="664"/>
      <c r="E18" s="664"/>
      <c r="F18" s="664"/>
      <c r="G18" s="664"/>
      <c r="H18" s="664"/>
      <c r="I18" s="667"/>
      <c r="J18" s="667"/>
      <c r="K18" s="667"/>
      <c r="L18" s="667"/>
      <c r="M18" s="667"/>
      <c r="N18" s="667"/>
      <c r="O18" s="667"/>
      <c r="P18" s="672"/>
      <c r="Q18" s="661">
        <f t="shared" si="0"/>
        <v>0</v>
      </c>
      <c r="R18" s="660"/>
      <c r="S18" s="675"/>
    </row>
    <row r="19" spans="1:19" ht="15.75" x14ac:dyDescent="0.25">
      <c r="A19" s="664"/>
      <c r="B19" s="664"/>
      <c r="C19" s="664"/>
      <c r="D19" s="664"/>
      <c r="E19" s="664"/>
      <c r="F19" s="664"/>
      <c r="G19" s="664"/>
      <c r="H19" s="664"/>
      <c r="I19" s="667"/>
      <c r="J19" s="667"/>
      <c r="K19" s="667"/>
      <c r="L19" s="667"/>
      <c r="M19" s="667"/>
      <c r="N19" s="667"/>
      <c r="O19" s="667"/>
      <c r="P19" s="672"/>
      <c r="Q19" s="661">
        <f t="shared" si="0"/>
        <v>0</v>
      </c>
      <c r="R19" s="660"/>
      <c r="S19" s="675"/>
    </row>
    <row r="20" spans="1:19" ht="15.75" x14ac:dyDescent="0.25">
      <c r="A20" s="664"/>
      <c r="B20" s="664"/>
      <c r="C20" s="664"/>
      <c r="D20" s="664"/>
      <c r="E20" s="664"/>
      <c r="F20" s="664"/>
      <c r="G20" s="664"/>
      <c r="H20" s="664"/>
      <c r="I20" s="667"/>
      <c r="J20" s="667"/>
      <c r="K20" s="667"/>
      <c r="L20" s="667"/>
      <c r="M20" s="667"/>
      <c r="N20" s="667"/>
      <c r="O20" s="667"/>
      <c r="P20" s="672"/>
      <c r="Q20" s="661">
        <f t="shared" si="0"/>
        <v>0</v>
      </c>
      <c r="R20" s="660"/>
      <c r="S20" s="675"/>
    </row>
    <row r="21" spans="1:19" ht="15.75" x14ac:dyDescent="0.25">
      <c r="A21" s="664"/>
      <c r="B21" s="664"/>
      <c r="C21" s="664"/>
      <c r="D21" s="664"/>
      <c r="E21" s="664"/>
      <c r="F21" s="664"/>
      <c r="G21" s="664"/>
      <c r="H21" s="664"/>
      <c r="I21" s="667"/>
      <c r="J21" s="667"/>
      <c r="K21" s="667"/>
      <c r="L21" s="667"/>
      <c r="M21" s="667"/>
      <c r="N21" s="667"/>
      <c r="O21" s="667"/>
      <c r="P21" s="672"/>
      <c r="Q21" s="661">
        <f t="shared" si="0"/>
        <v>0</v>
      </c>
      <c r="R21" s="660"/>
      <c r="S21" s="675"/>
    </row>
    <row r="22" spans="1:19" ht="15.75" x14ac:dyDescent="0.25">
      <c r="A22" s="664"/>
      <c r="B22" s="664"/>
      <c r="C22" s="664"/>
      <c r="D22" s="664"/>
      <c r="E22" s="664"/>
      <c r="F22" s="664"/>
      <c r="G22" s="664"/>
      <c r="H22" s="664"/>
      <c r="I22" s="667"/>
      <c r="J22" s="667"/>
      <c r="K22" s="667"/>
      <c r="L22" s="667"/>
      <c r="M22" s="667"/>
      <c r="N22" s="667"/>
      <c r="O22" s="667"/>
      <c r="P22" s="672"/>
      <c r="Q22" s="661">
        <f t="shared" si="0"/>
        <v>0</v>
      </c>
      <c r="R22" s="660"/>
      <c r="S22" s="675"/>
    </row>
    <row r="23" spans="1:19" ht="15.75" x14ac:dyDescent="0.25">
      <c r="A23" s="664"/>
      <c r="B23" s="664"/>
      <c r="C23" s="664"/>
      <c r="D23" s="664"/>
      <c r="E23" s="664"/>
      <c r="F23" s="664"/>
      <c r="G23" s="664"/>
      <c r="H23" s="664"/>
      <c r="I23" s="667"/>
      <c r="J23" s="667"/>
      <c r="K23" s="667"/>
      <c r="L23" s="667"/>
      <c r="M23" s="667"/>
      <c r="N23" s="667"/>
      <c r="O23" s="667"/>
      <c r="P23" s="672"/>
      <c r="Q23" s="661">
        <f t="shared" si="0"/>
        <v>0</v>
      </c>
      <c r="R23" s="660"/>
      <c r="S23" s="675"/>
    </row>
    <row r="24" spans="1:19" ht="15.75" x14ac:dyDescent="0.25">
      <c r="A24" s="664"/>
      <c r="B24" s="664"/>
      <c r="C24" s="664"/>
      <c r="D24" s="664"/>
      <c r="E24" s="664"/>
      <c r="F24" s="664"/>
      <c r="G24" s="664"/>
      <c r="H24" s="664"/>
      <c r="I24" s="667"/>
      <c r="J24" s="667"/>
      <c r="K24" s="667"/>
      <c r="L24" s="667"/>
      <c r="M24" s="667"/>
      <c r="N24" s="667"/>
      <c r="O24" s="667"/>
      <c r="P24" s="672"/>
      <c r="Q24" s="661">
        <f t="shared" si="0"/>
        <v>0</v>
      </c>
      <c r="R24" s="660"/>
      <c r="S24" s="675"/>
    </row>
    <row r="25" spans="1:19" ht="15.75" x14ac:dyDescent="0.25">
      <c r="A25" s="664"/>
      <c r="B25" s="664"/>
      <c r="C25" s="664"/>
      <c r="D25" s="664"/>
      <c r="E25" s="664"/>
      <c r="F25" s="664"/>
      <c r="G25" s="664"/>
      <c r="H25" s="664"/>
      <c r="I25" s="667"/>
      <c r="J25" s="667"/>
      <c r="K25" s="667"/>
      <c r="L25" s="667"/>
      <c r="M25" s="667"/>
      <c r="N25" s="667"/>
      <c r="O25" s="667"/>
      <c r="P25" s="672"/>
      <c r="Q25" s="661">
        <f t="shared" si="0"/>
        <v>0</v>
      </c>
      <c r="R25" s="660"/>
      <c r="S25" s="675"/>
    </row>
    <row r="26" spans="1:19" ht="15.75" x14ac:dyDescent="0.25">
      <c r="A26" s="664"/>
      <c r="B26" s="664"/>
      <c r="C26" s="664"/>
      <c r="D26" s="664"/>
      <c r="E26" s="664"/>
      <c r="F26" s="664"/>
      <c r="G26" s="664"/>
      <c r="H26" s="664"/>
      <c r="I26" s="667"/>
      <c r="J26" s="667"/>
      <c r="K26" s="667"/>
      <c r="L26" s="667"/>
      <c r="M26" s="667"/>
      <c r="N26" s="667"/>
      <c r="O26" s="667"/>
      <c r="P26" s="672"/>
      <c r="Q26" s="661">
        <f t="shared" si="0"/>
        <v>0</v>
      </c>
      <c r="R26" s="660"/>
      <c r="S26" s="675"/>
    </row>
    <row r="27" spans="1:19" ht="15.75" x14ac:dyDescent="0.25">
      <c r="A27" s="664"/>
      <c r="B27" s="664"/>
      <c r="C27" s="664"/>
      <c r="D27" s="664"/>
      <c r="E27" s="664"/>
      <c r="F27" s="664"/>
      <c r="G27" s="664"/>
      <c r="H27" s="664"/>
      <c r="I27" s="667"/>
      <c r="J27" s="667"/>
      <c r="K27" s="667"/>
      <c r="L27" s="667"/>
      <c r="M27" s="667"/>
      <c r="N27" s="667"/>
      <c r="O27" s="667"/>
      <c r="P27" s="672"/>
      <c r="Q27" s="661">
        <f t="shared" si="0"/>
        <v>0</v>
      </c>
      <c r="R27" s="660"/>
      <c r="S27" s="675"/>
    </row>
    <row r="28" spans="1:19" ht="15.75" x14ac:dyDescent="0.25">
      <c r="A28" s="664"/>
      <c r="B28" s="664"/>
      <c r="C28" s="664"/>
      <c r="D28" s="664"/>
      <c r="E28" s="664"/>
      <c r="F28" s="664"/>
      <c r="G28" s="664"/>
      <c r="H28" s="664"/>
      <c r="I28" s="667"/>
      <c r="J28" s="667"/>
      <c r="K28" s="667"/>
      <c r="L28" s="667"/>
      <c r="M28" s="667"/>
      <c r="N28" s="667"/>
      <c r="O28" s="667"/>
      <c r="P28" s="672"/>
      <c r="Q28" s="661">
        <f t="shared" si="0"/>
        <v>0</v>
      </c>
      <c r="R28" s="660"/>
      <c r="S28" s="675"/>
    </row>
    <row r="29" spans="1:19" ht="15.75" x14ac:dyDescent="0.25">
      <c r="A29" s="664"/>
      <c r="B29" s="664"/>
      <c r="C29" s="664"/>
      <c r="D29" s="664"/>
      <c r="E29" s="664"/>
      <c r="F29" s="664"/>
      <c r="G29" s="664"/>
      <c r="H29" s="664"/>
      <c r="I29" s="667"/>
      <c r="J29" s="667"/>
      <c r="K29" s="667"/>
      <c r="L29" s="667"/>
      <c r="M29" s="667"/>
      <c r="N29" s="667"/>
      <c r="O29" s="667"/>
      <c r="P29" s="672"/>
      <c r="Q29" s="661">
        <f t="shared" si="0"/>
        <v>0</v>
      </c>
      <c r="R29" s="660"/>
      <c r="S29" s="675"/>
    </row>
    <row r="30" spans="1:19" ht="15.75" x14ac:dyDescent="0.25">
      <c r="A30" s="664"/>
      <c r="B30" s="664"/>
      <c r="C30" s="664"/>
      <c r="D30" s="664"/>
      <c r="E30" s="664"/>
      <c r="F30" s="664"/>
      <c r="G30" s="664"/>
      <c r="H30" s="664"/>
      <c r="I30" s="667"/>
      <c r="J30" s="667"/>
      <c r="K30" s="667"/>
      <c r="L30" s="667"/>
      <c r="M30" s="667"/>
      <c r="N30" s="667"/>
      <c r="O30" s="667"/>
      <c r="P30" s="672"/>
      <c r="Q30" s="661">
        <f t="shared" si="0"/>
        <v>0</v>
      </c>
      <c r="R30" s="660"/>
      <c r="S30" s="675"/>
    </row>
    <row r="31" spans="1:19" ht="15.75" x14ac:dyDescent="0.25">
      <c r="A31" s="664"/>
      <c r="B31" s="664"/>
      <c r="C31" s="664"/>
      <c r="D31" s="664"/>
      <c r="E31" s="664"/>
      <c r="F31" s="664"/>
      <c r="G31" s="664"/>
      <c r="H31" s="664"/>
      <c r="I31" s="667"/>
      <c r="J31" s="667"/>
      <c r="K31" s="667"/>
      <c r="L31" s="667"/>
      <c r="M31" s="667"/>
      <c r="N31" s="667"/>
      <c r="O31" s="667"/>
      <c r="P31" s="672"/>
      <c r="Q31" s="661">
        <f t="shared" si="0"/>
        <v>0</v>
      </c>
      <c r="R31" s="660"/>
      <c r="S31" s="675"/>
    </row>
    <row r="32" spans="1:19" ht="15.75" x14ac:dyDescent="0.25">
      <c r="A32" s="664"/>
      <c r="B32" s="664"/>
      <c r="C32" s="664"/>
      <c r="D32" s="664"/>
      <c r="E32" s="664"/>
      <c r="F32" s="664"/>
      <c r="G32" s="664"/>
      <c r="H32" s="664"/>
      <c r="I32" s="667"/>
      <c r="J32" s="667"/>
      <c r="K32" s="667"/>
      <c r="L32" s="667"/>
      <c r="M32" s="667"/>
      <c r="N32" s="667"/>
      <c r="O32" s="667"/>
      <c r="P32" s="672"/>
      <c r="Q32" s="661">
        <f t="shared" si="0"/>
        <v>0</v>
      </c>
      <c r="R32" s="660"/>
      <c r="S32" s="675"/>
    </row>
    <row r="33" spans="1:19" ht="15.75" x14ac:dyDescent="0.25">
      <c r="A33" s="664"/>
      <c r="B33" s="664"/>
      <c r="C33" s="664"/>
      <c r="D33" s="664"/>
      <c r="E33" s="664"/>
      <c r="F33" s="664"/>
      <c r="G33" s="664"/>
      <c r="H33" s="664"/>
      <c r="I33" s="667"/>
      <c r="J33" s="667"/>
      <c r="K33" s="667"/>
      <c r="L33" s="667"/>
      <c r="M33" s="667"/>
      <c r="N33" s="667"/>
      <c r="O33" s="667"/>
      <c r="P33" s="672"/>
      <c r="Q33" s="661">
        <f t="shared" si="0"/>
        <v>0</v>
      </c>
      <c r="R33" s="660"/>
      <c r="S33" s="675"/>
    </row>
    <row r="34" spans="1:19" ht="15.75" thickBot="1" x14ac:dyDescent="0.3">
      <c r="I34" s="669" t="s">
        <v>848</v>
      </c>
      <c r="K34" s="662">
        <f>SUM(K6:K21)</f>
        <v>0</v>
      </c>
      <c r="L34" s="663"/>
      <c r="M34" s="662">
        <f>SUM(M6:M21)</f>
        <v>0</v>
      </c>
      <c r="N34" s="663"/>
      <c r="O34" s="662">
        <f>SUM(O6:O21)</f>
        <v>0</v>
      </c>
      <c r="P34" s="663"/>
      <c r="Q34" s="662">
        <f>SUM(Q6:Q21)</f>
        <v>0</v>
      </c>
      <c r="S34" s="662">
        <f>SUM(S6:S21)</f>
        <v>0</v>
      </c>
    </row>
    <row r="35" spans="1:19" ht="15.75" thickTop="1" x14ac:dyDescent="0.25"/>
  </sheetData>
  <mergeCells count="3">
    <mergeCell ref="A1:S1"/>
    <mergeCell ref="A2:S2"/>
    <mergeCell ref="A3:S3"/>
  </mergeCells>
  <pageMargins left="0.7" right="0.7" top="0.75" bottom="0.75" header="0.3" footer="0.3"/>
  <pageSetup scale="65" orientation="landscape" r:id="rId1"/>
  <rowBreaks count="1" manualBreakCount="1">
    <brk id="35" max="14"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6" tint="0.39997558519241921"/>
  </sheetPr>
  <dimension ref="B17:G18"/>
  <sheetViews>
    <sheetView view="pageBreakPreview" zoomScale="60" zoomScaleNormal="100" workbookViewId="0">
      <selection activeCell="M36" sqref="M36"/>
    </sheetView>
  </sheetViews>
  <sheetFormatPr defaultRowHeight="15" x14ac:dyDescent="0.2"/>
  <sheetData>
    <row r="17" spans="2:7" x14ac:dyDescent="0.2">
      <c r="B17" s="787" t="s">
        <v>577</v>
      </c>
      <c r="C17" s="787"/>
      <c r="D17" s="787"/>
      <c r="E17" s="787"/>
      <c r="F17" s="787"/>
      <c r="G17" s="787"/>
    </row>
    <row r="18" spans="2:7" x14ac:dyDescent="0.2">
      <c r="B18" s="787"/>
      <c r="C18" s="787"/>
      <c r="D18" s="787"/>
      <c r="E18" s="787"/>
      <c r="F18" s="787"/>
      <c r="G18" s="787"/>
    </row>
  </sheetData>
  <mergeCells count="1">
    <mergeCell ref="B17:G18"/>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6" tint="0.39997558519241921"/>
  </sheetPr>
  <dimension ref="A1:AI437"/>
  <sheetViews>
    <sheetView view="pageBreakPreview" topLeftCell="A132" zoomScale="85" zoomScaleNormal="70" zoomScaleSheetLayoutView="85" workbookViewId="0">
      <selection activeCell="Q111" sqref="Q111"/>
    </sheetView>
  </sheetViews>
  <sheetFormatPr defaultColWidth="8.88671875" defaultRowHeight="12.75" x14ac:dyDescent="0.2"/>
  <cols>
    <col min="1" max="1" width="53.109375" style="163" customWidth="1"/>
    <col min="2" max="2" width="12.88671875" style="162" customWidth="1"/>
    <col min="3" max="3" width="1.5546875" style="162" customWidth="1"/>
    <col min="4" max="4" width="13.109375" style="162" customWidth="1"/>
    <col min="5" max="5" width="1.21875" style="163" customWidth="1"/>
    <col min="6" max="6" width="13.44140625" style="162" customWidth="1"/>
    <col min="7" max="7" width="5.109375" style="176" customWidth="1"/>
    <col min="8" max="8" width="13" style="162" customWidth="1"/>
    <col min="9" max="9" width="1.44140625" style="163" customWidth="1"/>
    <col min="10" max="10" width="1.33203125" style="162" customWidth="1"/>
    <col min="11" max="11" width="13.5546875" style="162" customWidth="1"/>
    <col min="12" max="12" width="1.33203125" style="162" customWidth="1"/>
    <col min="13" max="13" width="14.21875" style="163" customWidth="1"/>
    <col min="14" max="14" width="3.33203125" style="163" customWidth="1"/>
    <col min="15" max="15" width="11.33203125" style="163" customWidth="1"/>
    <col min="16" max="16" width="1.44140625" style="163" customWidth="1"/>
    <col min="17" max="17" width="11.88671875" style="163" customWidth="1"/>
    <col min="18" max="18" width="2" style="163" customWidth="1"/>
    <col min="19" max="19" width="12.33203125" style="163" customWidth="1"/>
    <col min="20" max="16384" width="8.88671875" style="163"/>
  </cols>
  <sheetData>
    <row r="1" spans="1:18" ht="20.25" x14ac:dyDescent="0.3">
      <c r="A1" s="178" t="str">
        <f>'DW Net Position'!A1</f>
        <v>SAMPLE COUNTY, WEST VIRGINIA, BOARD OF EDUCATION</v>
      </c>
      <c r="B1" s="179"/>
      <c r="C1" s="179"/>
      <c r="D1" s="179"/>
      <c r="E1" s="180"/>
      <c r="F1" s="179"/>
      <c r="G1" s="709"/>
      <c r="H1" s="179"/>
      <c r="I1" s="180"/>
      <c r="J1" s="180"/>
      <c r="K1" s="179"/>
      <c r="L1" s="179"/>
      <c r="M1" s="179"/>
      <c r="N1" s="180"/>
      <c r="O1" s="179"/>
      <c r="P1" s="179"/>
      <c r="Q1" s="179"/>
      <c r="R1" s="180"/>
    </row>
    <row r="2" spans="1:18" ht="20.25" x14ac:dyDescent="0.3">
      <c r="A2" s="178" t="s">
        <v>41</v>
      </c>
      <c r="B2" s="179"/>
      <c r="C2" s="179"/>
      <c r="D2" s="179"/>
      <c r="E2" s="180"/>
      <c r="F2" s="179"/>
      <c r="G2" s="709"/>
      <c r="H2" s="179"/>
      <c r="I2" s="180"/>
      <c r="J2" s="180"/>
      <c r="K2" s="179"/>
      <c r="L2" s="179"/>
      <c r="M2" s="179"/>
      <c r="N2" s="180"/>
      <c r="O2" s="179"/>
      <c r="P2" s="179"/>
      <c r="Q2" s="179"/>
      <c r="R2" s="180"/>
    </row>
    <row r="3" spans="1:18" ht="21" customHeight="1" x14ac:dyDescent="0.2">
      <c r="A3" s="161"/>
      <c r="G3" s="164"/>
      <c r="J3" s="163"/>
      <c r="M3" s="162"/>
      <c r="O3" s="162"/>
      <c r="P3" s="162"/>
      <c r="Q3" s="162"/>
    </row>
    <row r="4" spans="1:18" ht="13.5" thickBot="1" x14ac:dyDescent="0.25">
      <c r="A4" s="818" t="s">
        <v>73</v>
      </c>
      <c r="B4" s="822" t="s">
        <v>42</v>
      </c>
      <c r="C4" s="822"/>
      <c r="D4" s="822"/>
      <c r="F4" s="821" t="s">
        <v>44</v>
      </c>
      <c r="G4" s="821"/>
      <c r="H4" s="822"/>
      <c r="I4" s="821"/>
      <c r="J4" s="163"/>
      <c r="K4" s="182" t="s">
        <v>46</v>
      </c>
      <c r="L4" s="183"/>
      <c r="M4" s="183"/>
      <c r="N4" s="184"/>
      <c r="O4" s="183"/>
      <c r="P4" s="183"/>
      <c r="Q4" s="183"/>
    </row>
    <row r="5" spans="1:18" ht="15.75" x14ac:dyDescent="0.4">
      <c r="A5" s="819"/>
      <c r="B5" s="823" t="s">
        <v>43</v>
      </c>
      <c r="C5" s="823"/>
      <c r="D5" s="823"/>
      <c r="F5" s="824" t="s">
        <v>45</v>
      </c>
      <c r="G5" s="824"/>
      <c r="H5" s="823"/>
      <c r="I5" s="824"/>
      <c r="J5" s="163"/>
      <c r="K5" s="820" t="s">
        <v>764</v>
      </c>
      <c r="L5" s="820"/>
      <c r="M5" s="820"/>
      <c r="N5" s="165"/>
      <c r="O5" s="820" t="s">
        <v>785</v>
      </c>
      <c r="P5" s="820"/>
      <c r="Q5" s="820"/>
    </row>
    <row r="6" spans="1:18" s="166" customFormat="1" ht="30" customHeight="1" x14ac:dyDescent="0.35">
      <c r="A6" s="745" t="str">
        <f>SAGA!U2</f>
        <v>Password for protected sheet: BOE2025</v>
      </c>
      <c r="B6" s="167" t="s">
        <v>5</v>
      </c>
      <c r="C6" s="167"/>
      <c r="D6" s="167" t="s">
        <v>6</v>
      </c>
      <c r="F6" s="167" t="s">
        <v>5</v>
      </c>
      <c r="G6" s="166" t="s">
        <v>7</v>
      </c>
      <c r="H6" s="167" t="s">
        <v>6</v>
      </c>
      <c r="K6" s="167" t="s">
        <v>5</v>
      </c>
      <c r="L6" s="167"/>
      <c r="M6" s="167" t="s">
        <v>6</v>
      </c>
      <c r="O6" s="167" t="s">
        <v>5</v>
      </c>
      <c r="P6" s="167"/>
      <c r="Q6" s="167" t="s">
        <v>6</v>
      </c>
    </row>
    <row r="7" spans="1:18" ht="18" x14ac:dyDescent="0.25">
      <c r="A7" s="755" t="s">
        <v>707</v>
      </c>
      <c r="G7" s="164"/>
      <c r="J7" s="163"/>
      <c r="M7" s="162"/>
      <c r="O7" s="162"/>
      <c r="P7" s="162"/>
      <c r="Q7" s="162"/>
    </row>
    <row r="8" spans="1:18" ht="6" customHeight="1" x14ac:dyDescent="0.2">
      <c r="G8" s="164"/>
      <c r="J8" s="163"/>
      <c r="M8" s="162"/>
      <c r="O8" s="162"/>
      <c r="P8" s="162"/>
      <c r="Q8" s="162"/>
    </row>
    <row r="9" spans="1:18" x14ac:dyDescent="0.2">
      <c r="A9" s="193" t="s">
        <v>47</v>
      </c>
      <c r="B9" s="194">
        <f>'Gov Funds - Bal Sheet'!J12</f>
        <v>0</v>
      </c>
      <c r="C9" s="194"/>
      <c r="D9" s="194"/>
      <c r="E9" s="195"/>
      <c r="F9" s="194"/>
      <c r="G9" s="646"/>
      <c r="H9" s="194"/>
      <c r="I9" s="193"/>
      <c r="J9" s="193"/>
      <c r="K9" s="194"/>
      <c r="L9" s="194"/>
      <c r="M9" s="194"/>
      <c r="N9" s="193"/>
      <c r="O9" s="194">
        <f t="shared" ref="O9:O22" si="0">B9+F9-H9</f>
        <v>0</v>
      </c>
      <c r="P9" s="194"/>
      <c r="Q9" s="194"/>
    </row>
    <row r="10" spans="1:18" x14ac:dyDescent="0.2">
      <c r="A10" s="193" t="s">
        <v>281</v>
      </c>
      <c r="B10" s="194">
        <f>'Gov Funds - Bal Sheet'!J13</f>
        <v>0</v>
      </c>
      <c r="C10" s="194"/>
      <c r="D10" s="194"/>
      <c r="E10" s="195"/>
      <c r="F10" s="205"/>
      <c r="G10" s="279"/>
      <c r="H10" s="205"/>
      <c r="I10" s="193"/>
      <c r="J10" s="193"/>
      <c r="K10" s="194"/>
      <c r="L10" s="194"/>
      <c r="M10" s="194"/>
      <c r="N10" s="193"/>
      <c r="O10" s="194">
        <f t="shared" si="0"/>
        <v>0</v>
      </c>
      <c r="P10" s="194"/>
      <c r="Q10" s="194"/>
    </row>
    <row r="11" spans="1:18" x14ac:dyDescent="0.2">
      <c r="A11" s="193"/>
      <c r="B11" s="194"/>
      <c r="C11" s="194"/>
      <c r="D11" s="194"/>
      <c r="E11" s="196"/>
      <c r="F11" s="205"/>
      <c r="G11" s="279"/>
      <c r="H11" s="205"/>
      <c r="I11" s="193"/>
      <c r="J11" s="193"/>
      <c r="K11" s="194"/>
      <c r="L11" s="194"/>
      <c r="M11" s="194"/>
      <c r="N11" s="193"/>
      <c r="O11" s="194"/>
      <c r="P11" s="194"/>
      <c r="Q11" s="194"/>
    </row>
    <row r="12" spans="1:18" x14ac:dyDescent="0.2">
      <c r="A12" s="193" t="s">
        <v>67</v>
      </c>
      <c r="B12" s="194">
        <f>'Gov Funds - Bal Sheet'!J15</f>
        <v>0</v>
      </c>
      <c r="C12" s="194"/>
      <c r="D12" s="194"/>
      <c r="E12" s="196"/>
      <c r="F12" s="205"/>
      <c r="G12" s="279"/>
      <c r="H12" s="205"/>
      <c r="I12" s="193"/>
      <c r="J12" s="193"/>
      <c r="K12" s="194"/>
      <c r="L12" s="194"/>
      <c r="M12" s="194"/>
      <c r="N12" s="193"/>
      <c r="O12" s="194">
        <f t="shared" si="0"/>
        <v>0</v>
      </c>
      <c r="P12" s="194"/>
      <c r="Q12" s="194"/>
    </row>
    <row r="13" spans="1:18" x14ac:dyDescent="0.2">
      <c r="A13" s="193" t="s">
        <v>415</v>
      </c>
      <c r="B13" s="194">
        <f>'Gov Funds - Bal Sheet'!J14</f>
        <v>0</v>
      </c>
      <c r="C13" s="194"/>
      <c r="D13" s="194"/>
      <c r="E13" s="196"/>
      <c r="F13" s="205"/>
      <c r="G13" s="279"/>
      <c r="H13" s="205"/>
      <c r="I13" s="193"/>
      <c r="J13" s="193"/>
      <c r="K13" s="194"/>
      <c r="L13" s="194"/>
      <c r="M13" s="194"/>
      <c r="N13" s="193"/>
      <c r="O13" s="194">
        <f t="shared" si="0"/>
        <v>0</v>
      </c>
      <c r="P13" s="194"/>
      <c r="Q13" s="194"/>
    </row>
    <row r="14" spans="1:18" x14ac:dyDescent="0.2">
      <c r="A14" s="193" t="s">
        <v>551</v>
      </c>
      <c r="B14" s="194">
        <f>'Gov Funds - Bal Sheet'!J16</f>
        <v>0</v>
      </c>
      <c r="C14" s="194"/>
      <c r="D14" s="194"/>
      <c r="E14" s="196"/>
      <c r="F14" s="205"/>
      <c r="G14" s="279"/>
      <c r="H14" s="205"/>
      <c r="I14" s="193"/>
      <c r="J14" s="193"/>
      <c r="K14" s="194"/>
      <c r="L14" s="194"/>
      <c r="M14" s="194"/>
      <c r="N14" s="193"/>
      <c r="O14" s="194">
        <f t="shared" si="0"/>
        <v>0</v>
      </c>
      <c r="P14" s="194"/>
      <c r="Q14" s="194"/>
    </row>
    <row r="15" spans="1:18" x14ac:dyDescent="0.2">
      <c r="A15" s="193" t="s">
        <v>68</v>
      </c>
      <c r="B15" s="194">
        <f>'Gov Funds - Bal Sheet'!J18</f>
        <v>0</v>
      </c>
      <c r="C15" s="194"/>
      <c r="D15" s="194"/>
      <c r="E15" s="196"/>
      <c r="F15" s="205"/>
      <c r="G15" s="279"/>
      <c r="H15" s="205"/>
      <c r="I15" s="193"/>
      <c r="J15" s="193"/>
      <c r="K15" s="194"/>
      <c r="L15" s="194"/>
      <c r="M15" s="194"/>
      <c r="N15" s="193"/>
      <c r="O15" s="194">
        <f t="shared" si="0"/>
        <v>0</v>
      </c>
      <c r="P15" s="194"/>
      <c r="Q15" s="194"/>
    </row>
    <row r="16" spans="1:18" x14ac:dyDescent="0.2">
      <c r="A16" s="193" t="s">
        <v>552</v>
      </c>
      <c r="B16" s="194">
        <f>'Gov Funds - Bal Sheet'!J17</f>
        <v>0</v>
      </c>
      <c r="C16" s="194"/>
      <c r="D16" s="194"/>
      <c r="E16" s="196"/>
      <c r="F16" s="205"/>
      <c r="G16" s="279"/>
      <c r="H16" s="205"/>
      <c r="I16" s="193"/>
      <c r="J16" s="193"/>
      <c r="K16" s="194"/>
      <c r="L16" s="194"/>
      <c r="M16" s="194"/>
      <c r="N16" s="193"/>
      <c r="O16" s="194">
        <f>B16+F16-H16</f>
        <v>0</v>
      </c>
      <c r="P16" s="194"/>
      <c r="Q16" s="194"/>
    </row>
    <row r="17" spans="1:19" x14ac:dyDescent="0.2">
      <c r="A17" s="193" t="s">
        <v>787</v>
      </c>
      <c r="B17" s="194">
        <f>'Gov Funds - Bal Sheet'!J21</f>
        <v>0</v>
      </c>
      <c r="C17" s="194"/>
      <c r="D17" s="194"/>
      <c r="E17" s="196"/>
      <c r="F17" s="205"/>
      <c r="G17" s="279"/>
      <c r="H17" s="205"/>
      <c r="I17" s="193"/>
      <c r="J17" s="193"/>
      <c r="K17" s="194"/>
      <c r="L17" s="194"/>
      <c r="M17" s="194"/>
      <c r="N17" s="193"/>
      <c r="O17" s="194">
        <f>B17+F17-H17</f>
        <v>0</v>
      </c>
      <c r="P17" s="194"/>
      <c r="Q17" s="194"/>
    </row>
    <row r="18" spans="1:19" x14ac:dyDescent="0.2">
      <c r="A18" s="193" t="s">
        <v>908</v>
      </c>
      <c r="B18" s="194">
        <f>'Gov Funds - Bal Sheet'!J19</f>
        <v>0</v>
      </c>
      <c r="C18" s="194"/>
      <c r="D18" s="194"/>
      <c r="E18" s="196"/>
      <c r="F18" s="205"/>
      <c r="G18" s="279"/>
      <c r="H18" s="205"/>
      <c r="I18" s="193"/>
      <c r="J18" s="193"/>
      <c r="K18" s="194"/>
      <c r="L18" s="194"/>
      <c r="M18" s="194"/>
      <c r="N18" s="193"/>
      <c r="O18" s="194">
        <f>B18+F18-H18</f>
        <v>0</v>
      </c>
      <c r="P18" s="194"/>
      <c r="Q18" s="194"/>
    </row>
    <row r="19" spans="1:19" x14ac:dyDescent="0.2">
      <c r="A19" s="193" t="s">
        <v>283</v>
      </c>
      <c r="B19" s="194">
        <f>'Gov Funds - Bal Sheet'!J20</f>
        <v>0</v>
      </c>
      <c r="C19" s="194"/>
      <c r="D19" s="194"/>
      <c r="E19" s="196"/>
      <c r="F19" s="205"/>
      <c r="G19" s="279"/>
      <c r="H19" s="205"/>
      <c r="I19" s="193"/>
      <c r="J19" s="193"/>
      <c r="K19" s="194"/>
      <c r="L19" s="194"/>
      <c r="M19" s="194"/>
      <c r="N19" s="193"/>
      <c r="O19" s="194">
        <f t="shared" si="0"/>
        <v>0</v>
      </c>
      <c r="P19" s="194"/>
      <c r="Q19" s="194"/>
    </row>
    <row r="20" spans="1:19" x14ac:dyDescent="0.2">
      <c r="A20" s="193" t="s">
        <v>285</v>
      </c>
      <c r="B20" s="197">
        <f>'Gov Funds - Bal Sheet'!J23</f>
        <v>0</v>
      </c>
      <c r="C20" s="197"/>
      <c r="D20" s="194"/>
      <c r="E20" s="196"/>
      <c r="F20" s="205"/>
      <c r="G20" s="279"/>
      <c r="H20" s="205"/>
      <c r="I20" s="193"/>
      <c r="J20" s="193"/>
      <c r="K20" s="194"/>
      <c r="L20" s="194"/>
      <c r="M20" s="194"/>
      <c r="N20" s="193"/>
      <c r="O20" s="194">
        <f t="shared" si="0"/>
        <v>0</v>
      </c>
      <c r="P20" s="194"/>
      <c r="Q20" s="194"/>
    </row>
    <row r="21" spans="1:19" x14ac:dyDescent="0.2">
      <c r="A21" s="193" t="s">
        <v>286</v>
      </c>
      <c r="B21" s="194">
        <f>'Gov Funds - Bal Sheet'!J24</f>
        <v>0</v>
      </c>
      <c r="C21" s="194"/>
      <c r="D21" s="194"/>
      <c r="E21" s="196"/>
      <c r="F21" s="205"/>
      <c r="G21" s="279"/>
      <c r="H21" s="205"/>
      <c r="I21" s="193"/>
      <c r="J21" s="193"/>
      <c r="K21" s="194"/>
      <c r="L21" s="194"/>
      <c r="M21" s="194"/>
      <c r="N21" s="193"/>
      <c r="O21" s="194">
        <f t="shared" si="0"/>
        <v>0</v>
      </c>
      <c r="P21" s="194"/>
      <c r="Q21" s="194"/>
    </row>
    <row r="22" spans="1:19" x14ac:dyDescent="0.2">
      <c r="A22" s="193" t="s">
        <v>330</v>
      </c>
      <c r="B22" s="194">
        <f>'Gov Funds - Bal Sheet'!J25</f>
        <v>0</v>
      </c>
      <c r="C22" s="194"/>
      <c r="D22" s="194"/>
      <c r="E22" s="196"/>
      <c r="F22" s="205"/>
      <c r="G22" s="279"/>
      <c r="H22" s="205"/>
      <c r="I22" s="193"/>
      <c r="J22" s="193"/>
      <c r="K22" s="194"/>
      <c r="L22" s="194"/>
      <c r="M22" s="194"/>
      <c r="N22" s="193"/>
      <c r="O22" s="194">
        <f t="shared" si="0"/>
        <v>0</v>
      </c>
      <c r="P22" s="194"/>
      <c r="Q22" s="194"/>
    </row>
    <row r="23" spans="1:19" x14ac:dyDescent="0.2">
      <c r="A23" s="193" t="s">
        <v>287</v>
      </c>
      <c r="B23" s="194">
        <f>'Gov Funds - Bal Sheet'!J26</f>
        <v>0</v>
      </c>
      <c r="C23" s="194"/>
      <c r="D23" s="194"/>
      <c r="E23" s="196"/>
      <c r="F23" s="205"/>
      <c r="G23" s="279" t="s">
        <v>479</v>
      </c>
      <c r="H23" s="205">
        <f>JEs!F29</f>
        <v>0</v>
      </c>
      <c r="I23" s="193"/>
      <c r="J23" s="193"/>
      <c r="K23" s="194"/>
      <c r="L23" s="194"/>
      <c r="M23" s="194"/>
      <c r="N23" s="193"/>
      <c r="O23" s="194">
        <f>B23+F23-H23</f>
        <v>0</v>
      </c>
      <c r="P23" s="194"/>
      <c r="Q23" s="194"/>
    </row>
    <row r="24" spans="1:19" x14ac:dyDescent="0.2">
      <c r="A24" s="193" t="s">
        <v>466</v>
      </c>
      <c r="B24" s="194">
        <f>'Gov Funds - Bal Sheet'!J30</f>
        <v>0</v>
      </c>
      <c r="C24" s="194"/>
      <c r="D24" s="194"/>
      <c r="E24" s="196"/>
      <c r="F24" s="205">
        <f>JEs!D302</f>
        <v>0</v>
      </c>
      <c r="G24" s="279" t="s">
        <v>743</v>
      </c>
      <c r="H24" s="205">
        <f>JEs!F302</f>
        <v>0</v>
      </c>
      <c r="I24" s="193"/>
      <c r="J24" s="193"/>
      <c r="K24" s="194"/>
      <c r="L24" s="194"/>
      <c r="M24" s="194"/>
      <c r="N24" s="193"/>
      <c r="O24" s="194">
        <f>B24+F24-H24+F25-H25-H26+F26+F27-H27+F28-H28+F29-H29</f>
        <v>0</v>
      </c>
      <c r="P24" s="194"/>
      <c r="Q24" s="194"/>
    </row>
    <row r="25" spans="1:19" x14ac:dyDescent="0.2">
      <c r="A25" s="193"/>
      <c r="B25" s="194"/>
      <c r="C25" s="194"/>
      <c r="D25" s="194"/>
      <c r="E25" s="196"/>
      <c r="F25" s="205">
        <f>JEs!D315</f>
        <v>0</v>
      </c>
      <c r="G25" s="279" t="s">
        <v>744</v>
      </c>
      <c r="H25" s="205">
        <f>JEs!F315</f>
        <v>0</v>
      </c>
      <c r="I25" s="193"/>
      <c r="J25" s="193"/>
      <c r="K25" s="194"/>
      <c r="L25" s="194"/>
      <c r="M25" s="194"/>
      <c r="N25" s="193"/>
      <c r="O25" s="194"/>
      <c r="P25" s="194"/>
      <c r="Q25" s="194"/>
    </row>
    <row r="26" spans="1:19" x14ac:dyDescent="0.2">
      <c r="A26" s="193"/>
      <c r="B26" s="194"/>
      <c r="C26" s="194"/>
      <c r="D26" s="194"/>
      <c r="E26" s="196"/>
      <c r="F26" s="205">
        <f>JEs!D351</f>
        <v>0</v>
      </c>
      <c r="G26" s="279" t="s">
        <v>748</v>
      </c>
      <c r="H26" s="205">
        <f>JEs!F351</f>
        <v>0</v>
      </c>
      <c r="I26" s="193"/>
      <c r="J26" s="193"/>
      <c r="K26" s="194"/>
      <c r="L26" s="194"/>
      <c r="M26" s="194"/>
      <c r="N26" s="193"/>
      <c r="O26" s="194"/>
      <c r="P26" s="194"/>
      <c r="Q26" s="194"/>
    </row>
    <row r="27" spans="1:19" s="641" customFormat="1" x14ac:dyDescent="0.2">
      <c r="A27" s="193"/>
      <c r="B27" s="194"/>
      <c r="C27" s="194"/>
      <c r="D27" s="194"/>
      <c r="E27" s="196"/>
      <c r="F27" s="205">
        <f>JEs!D398</f>
        <v>0</v>
      </c>
      <c r="G27" s="279" t="s">
        <v>804</v>
      </c>
      <c r="H27" s="205">
        <f>JEs!F398</f>
        <v>0</v>
      </c>
      <c r="I27" s="193"/>
      <c r="J27" s="193"/>
      <c r="K27" s="194"/>
      <c r="L27" s="194"/>
      <c r="M27" s="194"/>
      <c r="N27" s="193"/>
      <c r="O27" s="194"/>
      <c r="P27" s="194"/>
      <c r="Q27" s="194"/>
      <c r="R27" s="163"/>
    </row>
    <row r="28" spans="1:19" s="641" customFormat="1" x14ac:dyDescent="0.2">
      <c r="A28" s="193"/>
      <c r="B28" s="194"/>
      <c r="C28" s="194"/>
      <c r="D28" s="194"/>
      <c r="E28" s="196"/>
      <c r="F28" s="205">
        <f>JEs!D414</f>
        <v>0</v>
      </c>
      <c r="G28" s="279" t="s">
        <v>805</v>
      </c>
      <c r="H28" s="205">
        <f>JEs!F414</f>
        <v>0</v>
      </c>
      <c r="I28" s="193"/>
      <c r="J28" s="193"/>
      <c r="K28" s="194"/>
      <c r="L28" s="194"/>
      <c r="M28" s="194"/>
      <c r="N28" s="193"/>
      <c r="O28" s="194"/>
      <c r="P28" s="194"/>
      <c r="Q28" s="194"/>
      <c r="R28" s="163"/>
    </row>
    <row r="29" spans="1:19" s="641" customFormat="1" x14ac:dyDescent="0.2">
      <c r="A29" s="193"/>
      <c r="B29" s="194"/>
      <c r="C29" s="194"/>
      <c r="D29" s="194"/>
      <c r="E29" s="196"/>
      <c r="F29" s="205">
        <f>JEs!D435</f>
        <v>0</v>
      </c>
      <c r="G29" s="279" t="s">
        <v>806</v>
      </c>
      <c r="H29" s="205">
        <f>JEs!F435</f>
        <v>0</v>
      </c>
      <c r="I29" s="193"/>
      <c r="J29" s="193"/>
      <c r="K29" s="194"/>
      <c r="L29" s="194"/>
      <c r="M29" s="194"/>
      <c r="N29" s="193"/>
      <c r="O29" s="194"/>
      <c r="P29" s="194"/>
      <c r="Q29" s="194"/>
      <c r="R29" s="163"/>
    </row>
    <row r="30" spans="1:19" x14ac:dyDescent="0.2">
      <c r="A30" s="193" t="s">
        <v>947</v>
      </c>
      <c r="B30" s="194"/>
      <c r="C30" s="194"/>
      <c r="D30" s="194"/>
      <c r="E30" s="196"/>
      <c r="F30" s="205">
        <f>JEs!D210</f>
        <v>0</v>
      </c>
      <c r="G30" s="279" t="s">
        <v>527</v>
      </c>
      <c r="H30" s="205">
        <f>JEs!F210</f>
        <v>0</v>
      </c>
      <c r="I30" s="193"/>
      <c r="J30" s="193"/>
      <c r="K30" s="194"/>
      <c r="L30" s="194"/>
      <c r="M30" s="194"/>
      <c r="N30" s="193"/>
      <c r="O30" s="194">
        <f>B30+F30+F31-H30-H31</f>
        <v>0</v>
      </c>
      <c r="P30" s="194"/>
      <c r="Q30" s="194"/>
      <c r="S30" s="162">
        <f>O30+O32+O38+O42+O45-Q51-Q54-Q57+O35-Q48</f>
        <v>0</v>
      </c>
    </row>
    <row r="31" spans="1:19" x14ac:dyDescent="0.2">
      <c r="A31" s="193"/>
      <c r="B31" s="194"/>
      <c r="C31" s="194"/>
      <c r="D31" s="194"/>
      <c r="E31" s="196"/>
      <c r="F31" s="205">
        <f>JEs!D39</f>
        <v>0</v>
      </c>
      <c r="G31" s="279" t="s">
        <v>484</v>
      </c>
      <c r="H31" s="205">
        <f>JEs!F39</f>
        <v>0</v>
      </c>
      <c r="I31" s="193"/>
      <c r="J31" s="193"/>
      <c r="K31" s="194"/>
      <c r="L31" s="194"/>
      <c r="M31" s="194"/>
      <c r="N31" s="193"/>
      <c r="O31" s="194"/>
      <c r="P31" s="194"/>
      <c r="Q31" s="194"/>
    </row>
    <row r="32" spans="1:19" x14ac:dyDescent="0.2">
      <c r="A32" s="193" t="s">
        <v>948</v>
      </c>
      <c r="B32" s="197"/>
      <c r="C32" s="197"/>
      <c r="D32" s="194"/>
      <c r="E32" s="196"/>
      <c r="F32" s="205">
        <f>JEs!D212</f>
        <v>0</v>
      </c>
      <c r="G32" s="279" t="s">
        <v>527</v>
      </c>
      <c r="H32" s="205"/>
      <c r="I32" s="193"/>
      <c r="J32" s="193"/>
      <c r="K32" s="194"/>
      <c r="L32" s="194"/>
      <c r="M32" s="194"/>
      <c r="N32" s="193"/>
      <c r="O32" s="194">
        <f>B32+F32+F33-H34</f>
        <v>0</v>
      </c>
      <c r="P32" s="194"/>
      <c r="Q32" s="194"/>
    </row>
    <row r="33" spans="1:17" x14ac:dyDescent="0.2">
      <c r="A33" s="193"/>
      <c r="B33" s="197"/>
      <c r="C33" s="197"/>
      <c r="D33" s="194"/>
      <c r="E33" s="196"/>
      <c r="F33" s="205">
        <f>JEs!D41</f>
        <v>0</v>
      </c>
      <c r="G33" s="279" t="s">
        <v>484</v>
      </c>
      <c r="H33" s="205"/>
      <c r="I33" s="193"/>
      <c r="J33" s="193"/>
      <c r="K33" s="194"/>
      <c r="L33" s="194"/>
      <c r="M33" s="194"/>
      <c r="N33" s="193"/>
      <c r="O33" s="194"/>
      <c r="P33" s="194"/>
      <c r="Q33" s="194"/>
    </row>
    <row r="34" spans="1:17" x14ac:dyDescent="0.2">
      <c r="A34" s="193"/>
      <c r="B34" s="197"/>
      <c r="C34" s="197"/>
      <c r="D34" s="194"/>
      <c r="E34" s="196"/>
      <c r="F34" s="205"/>
      <c r="G34" s="279" t="s">
        <v>202</v>
      </c>
      <c r="H34" s="205">
        <f>JEs!F269</f>
        <v>0</v>
      </c>
      <c r="I34" s="193"/>
      <c r="J34" s="193"/>
      <c r="K34" s="194"/>
      <c r="L34" s="194"/>
      <c r="M34" s="194"/>
      <c r="N34" s="193"/>
      <c r="O34" s="194"/>
      <c r="P34" s="194"/>
      <c r="Q34" s="194"/>
    </row>
    <row r="35" spans="1:17" x14ac:dyDescent="0.2">
      <c r="A35" s="193" t="s">
        <v>949</v>
      </c>
      <c r="B35" s="197"/>
      <c r="C35" s="197"/>
      <c r="D35" s="194"/>
      <c r="E35" s="196"/>
      <c r="F35" s="205">
        <f>JEs!D40</f>
        <v>0</v>
      </c>
      <c r="G35" s="279" t="s">
        <v>484</v>
      </c>
      <c r="H35" s="205">
        <f>JEs!F40</f>
        <v>0</v>
      </c>
      <c r="I35" s="193"/>
      <c r="J35" s="193"/>
      <c r="K35" s="194"/>
      <c r="L35" s="194"/>
      <c r="M35" s="194"/>
      <c r="N35" s="193"/>
      <c r="O35" s="194">
        <f>F35+F36+F37-H35-H36-H37</f>
        <v>0</v>
      </c>
      <c r="P35" s="194"/>
      <c r="Q35" s="194"/>
    </row>
    <row r="36" spans="1:17" x14ac:dyDescent="0.2">
      <c r="A36" s="193"/>
      <c r="B36" s="197"/>
      <c r="C36" s="197"/>
      <c r="D36" s="194"/>
      <c r="E36" s="196"/>
      <c r="F36" s="205">
        <f>JEs!D98</f>
        <v>0</v>
      </c>
      <c r="G36" s="279" t="s">
        <v>445</v>
      </c>
      <c r="H36" s="205">
        <f>JEs!F98</f>
        <v>0</v>
      </c>
      <c r="I36" s="193"/>
      <c r="J36" s="193"/>
      <c r="K36" s="194"/>
      <c r="L36" s="194"/>
      <c r="M36" s="194"/>
      <c r="N36" s="193"/>
      <c r="O36" s="194"/>
      <c r="P36" s="194"/>
      <c r="Q36" s="194"/>
    </row>
    <row r="37" spans="1:17" x14ac:dyDescent="0.2">
      <c r="A37" s="193"/>
      <c r="B37" s="197"/>
      <c r="C37" s="197"/>
      <c r="D37" s="194"/>
      <c r="E37" s="196"/>
      <c r="F37" s="205">
        <f>JEs!D211</f>
        <v>0</v>
      </c>
      <c r="G37" s="279" t="s">
        <v>527</v>
      </c>
      <c r="H37" s="205">
        <f>JEs!F211</f>
        <v>0</v>
      </c>
      <c r="I37" s="193"/>
      <c r="J37" s="193"/>
      <c r="K37" s="194"/>
      <c r="L37" s="194"/>
      <c r="M37" s="194"/>
      <c r="N37" s="193"/>
      <c r="O37" s="194"/>
      <c r="P37" s="194"/>
      <c r="Q37" s="194"/>
    </row>
    <row r="38" spans="1:17" x14ac:dyDescent="0.2">
      <c r="A38" s="193" t="s">
        <v>950</v>
      </c>
      <c r="B38" s="197"/>
      <c r="C38" s="197"/>
      <c r="D38" s="194"/>
      <c r="E38" s="196"/>
      <c r="F38" s="205">
        <f>JEs!D213</f>
        <v>0</v>
      </c>
      <c r="G38" s="279" t="s">
        <v>527</v>
      </c>
      <c r="H38" s="205">
        <f>JEs!F213</f>
        <v>0</v>
      </c>
      <c r="I38" s="193"/>
      <c r="J38" s="193"/>
      <c r="K38" s="194"/>
      <c r="L38" s="194"/>
      <c r="M38" s="194"/>
      <c r="N38" s="193"/>
      <c r="O38" s="194">
        <f>B38+F38+F39+F41-H40</f>
        <v>0</v>
      </c>
      <c r="P38" s="194"/>
      <c r="Q38" s="194"/>
    </row>
    <row r="39" spans="1:17" x14ac:dyDescent="0.2">
      <c r="A39" s="193"/>
      <c r="B39" s="197"/>
      <c r="C39" s="197"/>
      <c r="D39" s="194"/>
      <c r="E39" s="196"/>
      <c r="F39" s="205">
        <f>JEs!D44</f>
        <v>0</v>
      </c>
      <c r="G39" s="279" t="s">
        <v>484</v>
      </c>
      <c r="H39" s="205">
        <f>JEs!F44</f>
        <v>0</v>
      </c>
      <c r="I39" s="193"/>
      <c r="J39" s="193"/>
      <c r="K39" s="194"/>
      <c r="L39" s="194"/>
      <c r="M39" s="194"/>
      <c r="N39" s="193"/>
      <c r="O39" s="194"/>
      <c r="P39" s="194"/>
      <c r="Q39" s="194"/>
    </row>
    <row r="40" spans="1:17" x14ac:dyDescent="0.2">
      <c r="A40" s="193"/>
      <c r="B40" s="197"/>
      <c r="C40" s="197"/>
      <c r="D40" s="194"/>
      <c r="E40" s="196"/>
      <c r="F40" s="205"/>
      <c r="G40" s="279" t="s">
        <v>445</v>
      </c>
      <c r="H40" s="205">
        <f>JEs!F91</f>
        <v>0</v>
      </c>
      <c r="I40" s="193"/>
      <c r="J40" s="193"/>
      <c r="K40" s="194"/>
      <c r="L40" s="194"/>
      <c r="M40" s="194"/>
      <c r="N40" s="193"/>
      <c r="O40" s="194"/>
      <c r="P40" s="194"/>
      <c r="Q40" s="194"/>
    </row>
    <row r="41" spans="1:17" x14ac:dyDescent="0.2">
      <c r="A41" s="193"/>
      <c r="B41" s="197"/>
      <c r="C41" s="197"/>
      <c r="D41" s="194"/>
      <c r="E41" s="196"/>
      <c r="F41" s="205">
        <f>JEs!D268</f>
        <v>0</v>
      </c>
      <c r="G41" s="279" t="s">
        <v>202</v>
      </c>
      <c r="H41" s="205"/>
      <c r="I41" s="193"/>
      <c r="J41" s="193"/>
      <c r="K41" s="194"/>
      <c r="L41" s="194"/>
      <c r="M41" s="194"/>
      <c r="N41" s="193"/>
      <c r="O41" s="194"/>
      <c r="P41" s="194"/>
      <c r="Q41" s="194"/>
    </row>
    <row r="42" spans="1:17" x14ac:dyDescent="0.2">
      <c r="A42" s="193" t="s">
        <v>951</v>
      </c>
      <c r="B42" s="197"/>
      <c r="C42" s="197"/>
      <c r="D42" s="194"/>
      <c r="E42" s="196"/>
      <c r="F42" s="205">
        <f>JEs!D214</f>
        <v>0</v>
      </c>
      <c r="G42" s="279" t="s">
        <v>527</v>
      </c>
      <c r="H42" s="205"/>
      <c r="I42" s="193"/>
      <c r="J42" s="193"/>
      <c r="K42" s="194"/>
      <c r="L42" s="194"/>
      <c r="M42" s="194"/>
      <c r="N42" s="193"/>
      <c r="O42" s="194">
        <f>B42+F42+F43-H44</f>
        <v>0</v>
      </c>
      <c r="P42" s="194"/>
      <c r="Q42" s="194"/>
    </row>
    <row r="43" spans="1:17" x14ac:dyDescent="0.2">
      <c r="A43" s="193"/>
      <c r="B43" s="197"/>
      <c r="C43" s="197"/>
      <c r="D43" s="194"/>
      <c r="E43" s="196"/>
      <c r="F43" s="205">
        <f>JEs!D43</f>
        <v>0</v>
      </c>
      <c r="G43" s="279" t="s">
        <v>484</v>
      </c>
      <c r="H43" s="205"/>
      <c r="I43" s="193"/>
      <c r="J43" s="193"/>
      <c r="K43" s="194"/>
      <c r="L43" s="194"/>
      <c r="M43" s="194"/>
      <c r="N43" s="193"/>
      <c r="O43" s="194"/>
      <c r="P43" s="194"/>
      <c r="Q43" s="194"/>
    </row>
    <row r="44" spans="1:17" x14ac:dyDescent="0.2">
      <c r="A44" s="193"/>
      <c r="B44" s="197"/>
      <c r="C44" s="197"/>
      <c r="D44" s="194"/>
      <c r="E44" s="196"/>
      <c r="F44" s="205"/>
      <c r="G44" s="279" t="s">
        <v>445</v>
      </c>
      <c r="H44" s="205">
        <f>JEs!F93</f>
        <v>0</v>
      </c>
      <c r="I44" s="193"/>
      <c r="J44" s="193"/>
      <c r="K44" s="194"/>
      <c r="L44" s="194"/>
      <c r="M44" s="194"/>
      <c r="N44" s="193"/>
      <c r="O44" s="194"/>
      <c r="P44" s="194"/>
      <c r="Q44" s="194"/>
    </row>
    <row r="45" spans="1:17" x14ac:dyDescent="0.2">
      <c r="A45" s="193" t="s">
        <v>952</v>
      </c>
      <c r="B45" s="197"/>
      <c r="C45" s="197"/>
      <c r="D45" s="194"/>
      <c r="E45" s="196"/>
      <c r="F45" s="205">
        <f>JEs!D215</f>
        <v>0</v>
      </c>
      <c r="G45" s="279" t="s">
        <v>527</v>
      </c>
      <c r="H45" s="205"/>
      <c r="I45" s="193"/>
      <c r="J45" s="193"/>
      <c r="K45" s="194"/>
      <c r="L45" s="194"/>
      <c r="M45" s="194"/>
      <c r="N45" s="193"/>
      <c r="O45" s="194">
        <f>B45+F45+F46-H47</f>
        <v>0</v>
      </c>
      <c r="P45" s="194"/>
      <c r="Q45" s="194"/>
    </row>
    <row r="46" spans="1:17" x14ac:dyDescent="0.2">
      <c r="A46" s="193"/>
      <c r="B46" s="197"/>
      <c r="C46" s="197"/>
      <c r="D46" s="194"/>
      <c r="E46" s="196"/>
      <c r="F46" s="205">
        <f>JEs!D42</f>
        <v>0</v>
      </c>
      <c r="G46" s="279" t="s">
        <v>484</v>
      </c>
      <c r="H46" s="205"/>
      <c r="I46" s="193"/>
      <c r="J46" s="193"/>
      <c r="K46" s="194"/>
      <c r="L46" s="194"/>
      <c r="M46" s="194"/>
      <c r="N46" s="193"/>
      <c r="O46" s="194"/>
      <c r="P46" s="194"/>
      <c r="Q46" s="194"/>
    </row>
    <row r="47" spans="1:17" x14ac:dyDescent="0.2">
      <c r="A47" s="193"/>
      <c r="B47" s="197"/>
      <c r="C47" s="197"/>
      <c r="D47" s="194"/>
      <c r="E47" s="196"/>
      <c r="F47" s="205"/>
      <c r="G47" s="279" t="s">
        <v>445</v>
      </c>
      <c r="H47" s="205">
        <f>JEs!F96</f>
        <v>0</v>
      </c>
      <c r="I47" s="193"/>
      <c r="J47" s="193"/>
      <c r="K47" s="194"/>
      <c r="L47" s="194"/>
      <c r="M47" s="194"/>
      <c r="N47" s="193"/>
      <c r="O47" s="194"/>
      <c r="P47" s="194"/>
      <c r="Q47" s="194"/>
    </row>
    <row r="48" spans="1:17" x14ac:dyDescent="0.2">
      <c r="A48" s="193" t="s">
        <v>706</v>
      </c>
      <c r="B48" s="197"/>
      <c r="C48" s="197"/>
      <c r="D48" s="194"/>
      <c r="E48" s="196"/>
      <c r="F48" s="205">
        <f>JEs!D216</f>
        <v>0</v>
      </c>
      <c r="G48" s="279" t="s">
        <v>527</v>
      </c>
      <c r="H48" s="205">
        <f>JEs!F216</f>
        <v>0</v>
      </c>
      <c r="I48" s="193"/>
      <c r="J48" s="193"/>
      <c r="K48" s="194"/>
      <c r="L48" s="194"/>
      <c r="M48" s="194"/>
      <c r="N48" s="193"/>
      <c r="O48" s="194"/>
      <c r="P48" s="194"/>
      <c r="Q48" s="194">
        <f>D48+H48+H49-F50-F49-F48+H50</f>
        <v>0</v>
      </c>
    </row>
    <row r="49" spans="1:19" x14ac:dyDescent="0.2">
      <c r="A49" s="193"/>
      <c r="B49" s="197"/>
      <c r="C49" s="197"/>
      <c r="D49" s="194"/>
      <c r="E49" s="196"/>
      <c r="F49" s="205">
        <f>JEs!D60</f>
        <v>0</v>
      </c>
      <c r="G49" s="279" t="s">
        <v>484</v>
      </c>
      <c r="H49" s="205">
        <f>JEs!F60</f>
        <v>0</v>
      </c>
      <c r="I49" s="193"/>
      <c r="J49" s="193"/>
      <c r="K49" s="194"/>
      <c r="L49" s="194"/>
      <c r="M49" s="194"/>
      <c r="N49" s="193"/>
      <c r="O49" s="194"/>
      <c r="P49" s="194"/>
      <c r="Q49" s="194"/>
    </row>
    <row r="50" spans="1:19" x14ac:dyDescent="0.2">
      <c r="A50" s="193"/>
      <c r="B50" s="197"/>
      <c r="C50" s="197"/>
      <c r="D50" s="194"/>
      <c r="E50" s="196"/>
      <c r="F50" s="205">
        <f>JEs!D97</f>
        <v>0</v>
      </c>
      <c r="G50" s="279" t="s">
        <v>445</v>
      </c>
      <c r="H50" s="205">
        <f>JEs!F97</f>
        <v>0</v>
      </c>
      <c r="I50" s="193"/>
      <c r="J50" s="193"/>
      <c r="K50" s="194"/>
      <c r="L50" s="194"/>
      <c r="M50" s="194"/>
      <c r="N50" s="193"/>
      <c r="O50" s="194"/>
      <c r="P50" s="194"/>
      <c r="Q50" s="194"/>
    </row>
    <row r="51" spans="1:19" x14ac:dyDescent="0.2">
      <c r="A51" s="193" t="s">
        <v>69</v>
      </c>
      <c r="B51" s="197"/>
      <c r="C51" s="197"/>
      <c r="D51" s="194"/>
      <c r="E51" s="196"/>
      <c r="F51" s="205"/>
      <c r="G51" s="279" t="s">
        <v>527</v>
      </c>
      <c r="H51" s="205">
        <f>JEs!F217</f>
        <v>0</v>
      </c>
      <c r="I51" s="193"/>
      <c r="J51" s="193"/>
      <c r="K51" s="194"/>
      <c r="L51" s="194"/>
      <c r="M51" s="194"/>
      <c r="N51" s="193"/>
      <c r="O51" s="193"/>
      <c r="P51" s="194"/>
      <c r="Q51" s="194">
        <f>D51+H51+H52-F53</f>
        <v>0</v>
      </c>
    </row>
    <row r="52" spans="1:19" x14ac:dyDescent="0.2">
      <c r="A52" s="193"/>
      <c r="B52" s="197"/>
      <c r="C52" s="197"/>
      <c r="D52" s="194"/>
      <c r="E52" s="196"/>
      <c r="F52" s="205"/>
      <c r="G52" s="279" t="s">
        <v>484</v>
      </c>
      <c r="H52" s="205">
        <f>JEs!F59</f>
        <v>0</v>
      </c>
      <c r="I52" s="193"/>
      <c r="J52" s="193"/>
      <c r="K52" s="194"/>
      <c r="L52" s="194"/>
      <c r="M52" s="194"/>
      <c r="N52" s="193"/>
      <c r="O52" s="194"/>
      <c r="P52" s="194"/>
      <c r="Q52" s="194"/>
    </row>
    <row r="53" spans="1:19" x14ac:dyDescent="0.2">
      <c r="A53" s="193"/>
      <c r="B53" s="197"/>
      <c r="C53" s="197"/>
      <c r="D53" s="194"/>
      <c r="E53" s="196"/>
      <c r="F53" s="205">
        <f>JEs!D92</f>
        <v>0</v>
      </c>
      <c r="G53" s="279" t="s">
        <v>445</v>
      </c>
      <c r="H53" s="205"/>
      <c r="I53" s="193"/>
      <c r="J53" s="193"/>
      <c r="K53" s="194"/>
      <c r="L53" s="194"/>
      <c r="M53" s="194"/>
      <c r="N53" s="193"/>
      <c r="O53" s="194"/>
      <c r="P53" s="194"/>
      <c r="Q53" s="194"/>
    </row>
    <row r="54" spans="1:19" x14ac:dyDescent="0.2">
      <c r="A54" s="193" t="s">
        <v>877</v>
      </c>
      <c r="B54" s="197"/>
      <c r="C54" s="197"/>
      <c r="D54" s="194"/>
      <c r="E54" s="196"/>
      <c r="F54" s="205"/>
      <c r="G54" s="279" t="s">
        <v>527</v>
      </c>
      <c r="H54" s="205">
        <f>JEs!F218</f>
        <v>0</v>
      </c>
      <c r="I54" s="193"/>
      <c r="J54" s="193"/>
      <c r="K54" s="194"/>
      <c r="L54" s="194"/>
      <c r="M54" s="194"/>
      <c r="N54" s="193"/>
      <c r="O54" s="193"/>
      <c r="P54" s="194"/>
      <c r="Q54" s="194">
        <f>D54+H54+H55-F56</f>
        <v>0</v>
      </c>
    </row>
    <row r="55" spans="1:19" x14ac:dyDescent="0.2">
      <c r="A55" s="193"/>
      <c r="B55" s="197"/>
      <c r="C55" s="197"/>
      <c r="D55" s="194"/>
      <c r="E55" s="196"/>
      <c r="F55" s="205"/>
      <c r="G55" s="279" t="s">
        <v>484</v>
      </c>
      <c r="H55" s="205">
        <f>JEs!F61</f>
        <v>0</v>
      </c>
      <c r="I55" s="193"/>
      <c r="J55" s="193"/>
      <c r="K55" s="194"/>
      <c r="L55" s="194"/>
      <c r="M55" s="194"/>
      <c r="N55" s="193"/>
      <c r="O55" s="194"/>
      <c r="P55" s="194"/>
      <c r="Q55" s="194"/>
    </row>
    <row r="56" spans="1:19" x14ac:dyDescent="0.2">
      <c r="A56" s="193"/>
      <c r="B56" s="197"/>
      <c r="C56" s="197"/>
      <c r="D56" s="194"/>
      <c r="E56" s="196"/>
      <c r="F56" s="205">
        <f>JEs!D94</f>
        <v>0</v>
      </c>
      <c r="G56" s="279" t="s">
        <v>445</v>
      </c>
      <c r="H56" s="205"/>
      <c r="I56" s="193"/>
      <c r="J56" s="193"/>
      <c r="K56" s="194"/>
      <c r="L56" s="194"/>
      <c r="M56" s="194"/>
      <c r="N56" s="193"/>
      <c r="O56" s="194"/>
      <c r="P56" s="194"/>
      <c r="Q56" s="194"/>
    </row>
    <row r="57" spans="1:19" x14ac:dyDescent="0.2">
      <c r="A57" s="193" t="s">
        <v>70</v>
      </c>
      <c r="B57" s="197"/>
      <c r="C57" s="197"/>
      <c r="D57" s="194"/>
      <c r="E57" s="196"/>
      <c r="F57" s="205"/>
      <c r="G57" s="279" t="s">
        <v>527</v>
      </c>
      <c r="H57" s="205">
        <f>JEs!F219</f>
        <v>0</v>
      </c>
      <c r="I57" s="193"/>
      <c r="J57" s="193"/>
      <c r="K57" s="194"/>
      <c r="L57" s="194"/>
      <c r="M57" s="194"/>
      <c r="N57" s="193"/>
      <c r="O57" s="193"/>
      <c r="P57" s="194"/>
      <c r="Q57" s="194">
        <f>D57+H57+H58-F59</f>
        <v>0</v>
      </c>
    </row>
    <row r="58" spans="1:19" x14ac:dyDescent="0.2">
      <c r="A58" s="193"/>
      <c r="B58" s="197"/>
      <c r="C58" s="197"/>
      <c r="D58" s="194"/>
      <c r="E58" s="196"/>
      <c r="F58" s="205"/>
      <c r="G58" s="205" t="s">
        <v>484</v>
      </c>
      <c r="H58" s="205">
        <f>JEs!F62</f>
        <v>0</v>
      </c>
      <c r="I58" s="193"/>
      <c r="J58" s="193"/>
      <c r="K58" s="194"/>
      <c r="L58" s="194"/>
      <c r="M58" s="194"/>
      <c r="N58" s="193"/>
      <c r="O58" s="194"/>
      <c r="P58" s="194"/>
      <c r="Q58" s="194"/>
    </row>
    <row r="59" spans="1:19" x14ac:dyDescent="0.2">
      <c r="A59" s="193"/>
      <c r="B59" s="197"/>
      <c r="C59" s="197"/>
      <c r="D59" s="194"/>
      <c r="E59" s="196"/>
      <c r="F59" s="205">
        <f>JEs!D95</f>
        <v>0</v>
      </c>
      <c r="G59" s="205" t="s">
        <v>445</v>
      </c>
      <c r="H59" s="205"/>
      <c r="I59" s="193"/>
      <c r="J59" s="193"/>
      <c r="K59" s="194"/>
      <c r="L59" s="194"/>
      <c r="M59" s="194"/>
      <c r="N59" s="193"/>
      <c r="O59" s="194"/>
      <c r="P59" s="194"/>
      <c r="Q59" s="194"/>
    </row>
    <row r="60" spans="1:19" s="641" customFormat="1" x14ac:dyDescent="0.2">
      <c r="A60" s="193" t="s">
        <v>953</v>
      </c>
      <c r="B60" s="194"/>
      <c r="C60" s="194"/>
      <c r="D60" s="194"/>
      <c r="E60" s="196"/>
      <c r="F60" s="205">
        <f>JEs!D224</f>
        <v>0</v>
      </c>
      <c r="G60" s="205" t="s">
        <v>864</v>
      </c>
      <c r="H60" s="205"/>
      <c r="I60" s="193"/>
      <c r="J60" s="193"/>
      <c r="K60" s="194"/>
      <c r="L60" s="194"/>
      <c r="M60" s="194"/>
      <c r="N60" s="193"/>
      <c r="O60" s="194">
        <f>B60+F60+F61+F62-H60-H61-H62</f>
        <v>0</v>
      </c>
      <c r="P60" s="194"/>
      <c r="Q60" s="194"/>
      <c r="R60" s="163"/>
      <c r="S60" s="162">
        <f>O60+O63+O66+O69-Q78-Q81-Q84-Q75</f>
        <v>0</v>
      </c>
    </row>
    <row r="61" spans="1:19" x14ac:dyDescent="0.2">
      <c r="A61" s="193"/>
      <c r="B61" s="194"/>
      <c r="C61" s="194"/>
      <c r="D61" s="194"/>
      <c r="E61" s="196"/>
      <c r="F61" s="205">
        <f>JEs!D65</f>
        <v>0</v>
      </c>
      <c r="G61" s="205" t="s">
        <v>869</v>
      </c>
      <c r="H61" s="205"/>
      <c r="I61" s="193"/>
      <c r="J61" s="193"/>
      <c r="K61" s="194"/>
      <c r="L61" s="194"/>
      <c r="M61" s="194"/>
      <c r="N61" s="193"/>
      <c r="O61" s="194"/>
      <c r="P61" s="194"/>
      <c r="Q61" s="194"/>
    </row>
    <row r="62" spans="1:19" x14ac:dyDescent="0.2">
      <c r="A62" s="193"/>
      <c r="B62" s="194"/>
      <c r="C62" s="194"/>
      <c r="D62" s="194"/>
      <c r="E62" s="196"/>
      <c r="F62" s="205"/>
      <c r="G62" s="205" t="s">
        <v>930</v>
      </c>
      <c r="H62" s="205">
        <f>JEs!F107</f>
        <v>0</v>
      </c>
      <c r="I62" s="193"/>
      <c r="J62" s="193"/>
      <c r="K62" s="194"/>
      <c r="L62" s="194"/>
      <c r="M62" s="194"/>
      <c r="N62" s="193"/>
      <c r="O62" s="194"/>
      <c r="P62" s="194"/>
      <c r="Q62" s="194"/>
    </row>
    <row r="63" spans="1:19" x14ac:dyDescent="0.2">
      <c r="A63" s="193" t="s">
        <v>954</v>
      </c>
      <c r="B63" s="197"/>
      <c r="C63" s="197"/>
      <c r="D63" s="194"/>
      <c r="E63" s="196"/>
      <c r="F63" s="205">
        <f>JEs!D225</f>
        <v>0</v>
      </c>
      <c r="G63" s="205" t="s">
        <v>864</v>
      </c>
      <c r="H63" s="205"/>
      <c r="I63" s="193"/>
      <c r="J63" s="193"/>
      <c r="K63" s="194"/>
      <c r="L63" s="194"/>
      <c r="M63" s="194"/>
      <c r="N63" s="193"/>
      <c r="O63" s="194">
        <f>B63+F63+F64+F65-H63-H64-H65</f>
        <v>0</v>
      </c>
      <c r="P63" s="194"/>
      <c r="Q63" s="194"/>
    </row>
    <row r="64" spans="1:19" x14ac:dyDescent="0.2">
      <c r="A64" s="193"/>
      <c r="B64" s="197"/>
      <c r="C64" s="197"/>
      <c r="D64" s="194"/>
      <c r="E64" s="196"/>
      <c r="F64" s="205">
        <f>JEs!D66</f>
        <v>0</v>
      </c>
      <c r="G64" s="205" t="s">
        <v>869</v>
      </c>
      <c r="H64" s="205"/>
      <c r="I64" s="193"/>
      <c r="J64" s="193"/>
      <c r="K64" s="194"/>
      <c r="L64" s="194"/>
      <c r="M64" s="194"/>
      <c r="N64" s="193"/>
      <c r="O64" s="194"/>
      <c r="P64" s="194"/>
      <c r="Q64" s="194"/>
    </row>
    <row r="65" spans="1:17" x14ac:dyDescent="0.2">
      <c r="A65" s="193"/>
      <c r="B65" s="197"/>
      <c r="C65" s="197"/>
      <c r="D65" s="194"/>
      <c r="E65" s="196"/>
      <c r="F65" s="205"/>
      <c r="G65" s="205" t="s">
        <v>930</v>
      </c>
      <c r="H65" s="205">
        <f>JEs!F108</f>
        <v>0</v>
      </c>
      <c r="I65" s="193"/>
      <c r="J65" s="193"/>
      <c r="K65" s="194"/>
      <c r="L65" s="194"/>
      <c r="M65" s="194"/>
      <c r="N65" s="193"/>
      <c r="O65" s="194"/>
      <c r="P65" s="194"/>
      <c r="Q65" s="194"/>
    </row>
    <row r="66" spans="1:17" x14ac:dyDescent="0.2">
      <c r="A66" s="193" t="s">
        <v>955</v>
      </c>
      <c r="B66" s="197"/>
      <c r="C66" s="197"/>
      <c r="D66" s="194"/>
      <c r="E66" s="196"/>
      <c r="F66" s="205">
        <f>JEs!D226</f>
        <v>0</v>
      </c>
      <c r="G66" s="205" t="s">
        <v>864</v>
      </c>
      <c r="H66" s="205"/>
      <c r="I66" s="193"/>
      <c r="J66" s="193"/>
      <c r="K66" s="194"/>
      <c r="L66" s="194"/>
      <c r="M66" s="194"/>
      <c r="N66" s="193"/>
      <c r="O66" s="194">
        <f>B66+F66+F67+F68-H66-H67-H68</f>
        <v>0</v>
      </c>
      <c r="P66" s="194"/>
      <c r="Q66" s="194"/>
    </row>
    <row r="67" spans="1:17" x14ac:dyDescent="0.2">
      <c r="A67" s="193"/>
      <c r="B67" s="197"/>
      <c r="C67" s="197"/>
      <c r="D67" s="194"/>
      <c r="E67" s="196"/>
      <c r="F67" s="205">
        <f>JEs!D67</f>
        <v>0</v>
      </c>
      <c r="G67" s="205" t="s">
        <v>869</v>
      </c>
      <c r="H67" s="205"/>
      <c r="I67" s="193"/>
      <c r="J67" s="193"/>
      <c r="K67" s="194"/>
      <c r="L67" s="194"/>
      <c r="M67" s="194"/>
      <c r="N67" s="193"/>
      <c r="O67" s="194"/>
      <c r="P67" s="194"/>
      <c r="Q67" s="194"/>
    </row>
    <row r="68" spans="1:17" x14ac:dyDescent="0.2">
      <c r="A68" s="193"/>
      <c r="B68" s="197"/>
      <c r="C68" s="197"/>
      <c r="D68" s="194"/>
      <c r="E68" s="196"/>
      <c r="F68" s="205"/>
      <c r="G68" s="205" t="s">
        <v>930</v>
      </c>
      <c r="H68" s="205">
        <f>JEs!F109</f>
        <v>0</v>
      </c>
      <c r="I68" s="193"/>
      <c r="J68" s="193"/>
      <c r="K68" s="194"/>
      <c r="L68" s="194"/>
      <c r="M68" s="194"/>
      <c r="N68" s="193"/>
      <c r="O68" s="194"/>
      <c r="P68" s="194"/>
      <c r="Q68" s="194"/>
    </row>
    <row r="69" spans="1:17" x14ac:dyDescent="0.2">
      <c r="A69" s="193" t="s">
        <v>956</v>
      </c>
      <c r="B69" s="197"/>
      <c r="C69" s="197"/>
      <c r="D69" s="194"/>
      <c r="E69" s="196"/>
      <c r="F69" s="205">
        <f>JEs!D227</f>
        <v>0</v>
      </c>
      <c r="G69" s="205" t="s">
        <v>864</v>
      </c>
      <c r="H69" s="205"/>
      <c r="I69" s="193"/>
      <c r="J69" s="193"/>
      <c r="K69" s="194"/>
      <c r="L69" s="194"/>
      <c r="M69" s="194"/>
      <c r="N69" s="193"/>
      <c r="O69" s="194">
        <f>B69+F69+F70+F71-H69-H70-H71</f>
        <v>0</v>
      </c>
      <c r="P69" s="194"/>
      <c r="Q69" s="194"/>
    </row>
    <row r="70" spans="1:17" x14ac:dyDescent="0.2">
      <c r="A70" s="193"/>
      <c r="B70" s="197"/>
      <c r="C70" s="197"/>
      <c r="D70" s="194"/>
      <c r="E70" s="196"/>
      <c r="F70" s="205">
        <f>JEs!D68</f>
        <v>0</v>
      </c>
      <c r="G70" s="205" t="s">
        <v>869</v>
      </c>
      <c r="H70" s="205"/>
      <c r="I70" s="193"/>
      <c r="J70" s="193"/>
      <c r="K70" s="194"/>
      <c r="L70" s="194"/>
      <c r="M70" s="194"/>
      <c r="N70" s="193"/>
      <c r="O70" s="194"/>
      <c r="P70" s="194"/>
      <c r="Q70" s="194"/>
    </row>
    <row r="71" spans="1:17" x14ac:dyDescent="0.2">
      <c r="A71" s="193"/>
      <c r="B71" s="197"/>
      <c r="C71" s="197"/>
      <c r="D71" s="194"/>
      <c r="E71" s="196"/>
      <c r="F71" s="205"/>
      <c r="G71" s="205" t="s">
        <v>930</v>
      </c>
      <c r="H71" s="205">
        <f>JEs!F110</f>
        <v>0</v>
      </c>
      <c r="I71" s="193"/>
      <c r="J71" s="193"/>
      <c r="K71" s="194"/>
      <c r="L71" s="194"/>
      <c r="M71" s="194"/>
      <c r="N71" s="193"/>
      <c r="O71" s="194"/>
      <c r="P71" s="194"/>
      <c r="Q71" s="194"/>
    </row>
    <row r="72" spans="1:17" x14ac:dyDescent="0.2">
      <c r="A72" s="193" t="s">
        <v>1026</v>
      </c>
      <c r="B72" s="197"/>
      <c r="C72" s="197"/>
      <c r="D72" s="194"/>
      <c r="E72" s="196"/>
      <c r="F72" s="205">
        <f>JEs!D228</f>
        <v>0</v>
      </c>
      <c r="G72" s="205" t="s">
        <v>864</v>
      </c>
      <c r="H72" s="205"/>
      <c r="I72" s="193"/>
      <c r="J72" s="193"/>
      <c r="K72" s="194"/>
      <c r="L72" s="194"/>
      <c r="M72" s="194"/>
      <c r="N72" s="193"/>
      <c r="O72" s="194">
        <f>B72+F72+F73+F74-H72-H73-H74</f>
        <v>0</v>
      </c>
      <c r="P72" s="194"/>
      <c r="Q72" s="194"/>
    </row>
    <row r="73" spans="1:17" x14ac:dyDescent="0.2">
      <c r="A73" s="193"/>
      <c r="B73" s="197"/>
      <c r="C73" s="197"/>
      <c r="D73" s="194"/>
      <c r="E73" s="196"/>
      <c r="F73" s="205">
        <f>JEs!D69</f>
        <v>0</v>
      </c>
      <c r="G73" s="205" t="s">
        <v>869</v>
      </c>
      <c r="H73" s="205"/>
      <c r="I73" s="193"/>
      <c r="J73" s="193"/>
      <c r="K73" s="194"/>
      <c r="L73" s="194"/>
      <c r="M73" s="194"/>
      <c r="N73" s="193"/>
      <c r="O73" s="194"/>
      <c r="P73" s="194"/>
      <c r="Q73" s="194"/>
    </row>
    <row r="74" spans="1:17" x14ac:dyDescent="0.2">
      <c r="A74" s="193"/>
      <c r="B74" s="197"/>
      <c r="C74" s="197"/>
      <c r="D74" s="194"/>
      <c r="E74" s="196"/>
      <c r="F74" s="205"/>
      <c r="G74" s="205" t="s">
        <v>930</v>
      </c>
      <c r="H74" s="205">
        <f>JEs!F111</f>
        <v>0</v>
      </c>
      <c r="I74" s="193"/>
      <c r="J74" s="193"/>
      <c r="K74" s="194"/>
      <c r="L74" s="194"/>
      <c r="M74" s="194"/>
      <c r="N74" s="193"/>
      <c r="O74" s="194"/>
      <c r="P74" s="194"/>
      <c r="Q74" s="194"/>
    </row>
    <row r="75" spans="1:17" x14ac:dyDescent="0.2">
      <c r="A75" s="193" t="s">
        <v>957</v>
      </c>
      <c r="B75" s="197"/>
      <c r="C75" s="197"/>
      <c r="D75" s="194"/>
      <c r="E75" s="196"/>
      <c r="F75" s="205"/>
      <c r="G75" s="205" t="s">
        <v>864</v>
      </c>
      <c r="H75" s="205">
        <f>JEs!F229</f>
        <v>0</v>
      </c>
      <c r="I75" s="193"/>
      <c r="J75" s="193"/>
      <c r="K75" s="194"/>
      <c r="L75" s="194"/>
      <c r="M75" s="194"/>
      <c r="N75" s="193"/>
      <c r="O75" s="194"/>
      <c r="P75" s="194"/>
      <c r="Q75" s="194">
        <f>D75+H75+H76+H77-F77-F76-F75</f>
        <v>0</v>
      </c>
    </row>
    <row r="76" spans="1:17" x14ac:dyDescent="0.2">
      <c r="A76" s="193"/>
      <c r="B76" s="197"/>
      <c r="C76" s="197"/>
      <c r="D76" s="194"/>
      <c r="E76" s="196"/>
      <c r="F76" s="205"/>
      <c r="G76" s="205" t="s">
        <v>869</v>
      </c>
      <c r="H76" s="205">
        <f>JEs!F83</f>
        <v>0</v>
      </c>
      <c r="I76" s="193"/>
      <c r="J76" s="193"/>
      <c r="K76" s="194"/>
      <c r="L76" s="194"/>
      <c r="M76" s="194"/>
      <c r="N76" s="193"/>
      <c r="O76" s="194"/>
      <c r="P76" s="194"/>
      <c r="Q76" s="194"/>
    </row>
    <row r="77" spans="1:17" x14ac:dyDescent="0.2">
      <c r="A77" s="193"/>
      <c r="B77" s="197"/>
      <c r="C77" s="197"/>
      <c r="D77" s="194"/>
      <c r="E77" s="196"/>
      <c r="F77" s="205">
        <f>JEs!D102</f>
        <v>0</v>
      </c>
      <c r="G77" s="205" t="s">
        <v>930</v>
      </c>
      <c r="H77" s="205"/>
      <c r="I77" s="193"/>
      <c r="J77" s="193"/>
      <c r="K77" s="194"/>
      <c r="L77" s="194"/>
      <c r="M77" s="194"/>
      <c r="N77" s="193"/>
      <c r="O77" s="194"/>
      <c r="P77" s="194"/>
      <c r="Q77" s="194"/>
    </row>
    <row r="78" spans="1:17" x14ac:dyDescent="0.2">
      <c r="A78" s="193" t="s">
        <v>958</v>
      </c>
      <c r="B78" s="197"/>
      <c r="C78" s="197"/>
      <c r="D78" s="194"/>
      <c r="E78" s="196"/>
      <c r="F78" s="205"/>
      <c r="G78" s="205" t="s">
        <v>864</v>
      </c>
      <c r="H78" s="205">
        <f>JEs!F230</f>
        <v>0</v>
      </c>
      <c r="I78" s="193"/>
      <c r="J78" s="193"/>
      <c r="K78" s="194"/>
      <c r="L78" s="194"/>
      <c r="M78" s="194"/>
      <c r="N78" s="193"/>
      <c r="O78" s="193"/>
      <c r="P78" s="194"/>
      <c r="Q78" s="194">
        <f>D78+H78+H79+H80-F80-F79-F78</f>
        <v>0</v>
      </c>
    </row>
    <row r="79" spans="1:17" x14ac:dyDescent="0.2">
      <c r="A79" s="193"/>
      <c r="B79" s="197"/>
      <c r="C79" s="197"/>
      <c r="D79" s="194"/>
      <c r="E79" s="196"/>
      <c r="F79" s="205"/>
      <c r="G79" s="205" t="s">
        <v>869</v>
      </c>
      <c r="H79" s="205">
        <f>JEs!F84</f>
        <v>0</v>
      </c>
      <c r="I79" s="193"/>
      <c r="J79" s="193"/>
      <c r="K79" s="194"/>
      <c r="L79" s="194"/>
      <c r="M79" s="194"/>
      <c r="N79" s="193"/>
      <c r="O79" s="194"/>
      <c r="P79" s="194"/>
      <c r="Q79" s="194"/>
    </row>
    <row r="80" spans="1:17" x14ac:dyDescent="0.2">
      <c r="A80" s="193"/>
      <c r="B80" s="197"/>
      <c r="C80" s="197"/>
      <c r="D80" s="194"/>
      <c r="E80" s="196"/>
      <c r="F80" s="205">
        <f>JEs!D103</f>
        <v>0</v>
      </c>
      <c r="G80" s="205" t="s">
        <v>930</v>
      </c>
      <c r="H80" s="205"/>
      <c r="I80" s="193"/>
      <c r="J80" s="193"/>
      <c r="K80" s="194"/>
      <c r="L80" s="194"/>
      <c r="M80" s="194"/>
      <c r="N80" s="193"/>
      <c r="O80" s="194"/>
      <c r="P80" s="194"/>
      <c r="Q80" s="194"/>
    </row>
    <row r="81" spans="1:19" x14ac:dyDescent="0.2">
      <c r="A81" s="193" t="s">
        <v>959</v>
      </c>
      <c r="B81" s="197"/>
      <c r="C81" s="197"/>
      <c r="D81" s="194"/>
      <c r="E81" s="196"/>
      <c r="F81" s="205"/>
      <c r="G81" s="205" t="s">
        <v>864</v>
      </c>
      <c r="H81" s="205">
        <f>JEs!F231</f>
        <v>0</v>
      </c>
      <c r="I81" s="193"/>
      <c r="J81" s="193"/>
      <c r="K81" s="194"/>
      <c r="L81" s="194"/>
      <c r="M81" s="194"/>
      <c r="N81" s="193"/>
      <c r="O81" s="193"/>
      <c r="P81" s="194"/>
      <c r="Q81" s="194">
        <f>D81+H81+H82+H83-F83-F82-F81</f>
        <v>0</v>
      </c>
    </row>
    <row r="82" spans="1:19" x14ac:dyDescent="0.2">
      <c r="A82" s="193"/>
      <c r="B82" s="197"/>
      <c r="C82" s="197"/>
      <c r="D82" s="194"/>
      <c r="E82" s="196"/>
      <c r="F82" s="205"/>
      <c r="G82" s="205" t="s">
        <v>869</v>
      </c>
      <c r="H82" s="205">
        <f>JEs!F85</f>
        <v>0</v>
      </c>
      <c r="I82" s="193"/>
      <c r="J82" s="193"/>
      <c r="K82" s="194"/>
      <c r="L82" s="194"/>
      <c r="M82" s="194"/>
      <c r="N82" s="193"/>
      <c r="O82" s="194"/>
      <c r="P82" s="194"/>
      <c r="Q82" s="194"/>
    </row>
    <row r="83" spans="1:19" x14ac:dyDescent="0.2">
      <c r="A83" s="193"/>
      <c r="B83" s="197"/>
      <c r="C83" s="197"/>
      <c r="D83" s="194"/>
      <c r="E83" s="196"/>
      <c r="F83" s="205">
        <f>JEs!D104</f>
        <v>0</v>
      </c>
      <c r="G83" s="205" t="s">
        <v>930</v>
      </c>
      <c r="H83" s="205"/>
      <c r="I83" s="193"/>
      <c r="J83" s="193"/>
      <c r="K83" s="194"/>
      <c r="L83" s="194"/>
      <c r="M83" s="194"/>
      <c r="N83" s="193"/>
      <c r="O83" s="194"/>
      <c r="P83" s="194"/>
      <c r="Q83" s="194"/>
    </row>
    <row r="84" spans="1:19" x14ac:dyDescent="0.2">
      <c r="A84" s="193" t="s">
        <v>960</v>
      </c>
      <c r="B84" s="197"/>
      <c r="C84" s="197"/>
      <c r="D84" s="194"/>
      <c r="E84" s="196"/>
      <c r="F84" s="205"/>
      <c r="G84" s="205" t="s">
        <v>864</v>
      </c>
      <c r="H84" s="205">
        <f>JEs!F232</f>
        <v>0</v>
      </c>
      <c r="I84" s="193"/>
      <c r="J84" s="193"/>
      <c r="K84" s="194"/>
      <c r="L84" s="194"/>
      <c r="M84" s="194"/>
      <c r="N84" s="193"/>
      <c r="O84" s="193"/>
      <c r="P84" s="194"/>
      <c r="Q84" s="194">
        <f>D84+H84+H85+H86-F86-F85-F84</f>
        <v>0</v>
      </c>
    </row>
    <row r="85" spans="1:19" x14ac:dyDescent="0.2">
      <c r="A85" s="193"/>
      <c r="B85" s="197"/>
      <c r="C85" s="197"/>
      <c r="D85" s="194"/>
      <c r="E85" s="196"/>
      <c r="F85" s="205"/>
      <c r="G85" s="205" t="s">
        <v>869</v>
      </c>
      <c r="H85" s="205">
        <f>JEs!F86</f>
        <v>0</v>
      </c>
      <c r="I85" s="193"/>
      <c r="J85" s="193"/>
      <c r="K85" s="194"/>
      <c r="L85" s="194"/>
      <c r="M85" s="194"/>
      <c r="N85" s="193"/>
      <c r="O85" s="194"/>
      <c r="P85" s="194"/>
      <c r="Q85" s="194"/>
    </row>
    <row r="86" spans="1:19" x14ac:dyDescent="0.2">
      <c r="A86" s="193"/>
      <c r="B86" s="197"/>
      <c r="C86" s="197"/>
      <c r="D86" s="194"/>
      <c r="E86" s="196"/>
      <c r="F86" s="205">
        <f>JEs!D105</f>
        <v>0</v>
      </c>
      <c r="G86" s="205" t="s">
        <v>930</v>
      </c>
      <c r="H86" s="205"/>
      <c r="I86" s="193"/>
      <c r="J86" s="193"/>
      <c r="K86" s="194"/>
      <c r="L86" s="194"/>
      <c r="M86" s="194"/>
      <c r="N86" s="193"/>
      <c r="O86" s="194"/>
      <c r="P86" s="194"/>
      <c r="Q86" s="194"/>
    </row>
    <row r="87" spans="1:19" x14ac:dyDescent="0.2">
      <c r="A87" s="193" t="s">
        <v>1027</v>
      </c>
      <c r="B87" s="197"/>
      <c r="C87" s="197"/>
      <c r="D87" s="194"/>
      <c r="E87" s="196"/>
      <c r="F87" s="205"/>
      <c r="G87" s="205" t="s">
        <v>864</v>
      </c>
      <c r="H87" s="205">
        <f>JEs!F233</f>
        <v>0</v>
      </c>
      <c r="I87" s="193"/>
      <c r="J87" s="193"/>
      <c r="K87" s="194"/>
      <c r="L87" s="194"/>
      <c r="M87" s="194"/>
      <c r="N87" s="193"/>
      <c r="O87" s="194"/>
      <c r="P87" s="194"/>
      <c r="Q87" s="194">
        <f>D87+H87+H88+H89-F89-F88-F87</f>
        <v>0</v>
      </c>
      <c r="S87" s="708"/>
    </row>
    <row r="88" spans="1:19" x14ac:dyDescent="0.2">
      <c r="A88" s="193"/>
      <c r="B88" s="197"/>
      <c r="C88" s="197"/>
      <c r="D88" s="194"/>
      <c r="E88" s="196"/>
      <c r="F88" s="205"/>
      <c r="G88" s="205" t="s">
        <v>869</v>
      </c>
      <c r="H88" s="205">
        <f>JEs!F87</f>
        <v>0</v>
      </c>
      <c r="I88" s="193"/>
      <c r="J88" s="193"/>
      <c r="K88" s="194"/>
      <c r="L88" s="194"/>
      <c r="M88" s="194"/>
      <c r="N88" s="193"/>
      <c r="O88" s="194"/>
      <c r="P88" s="194"/>
      <c r="Q88" s="194"/>
      <c r="S88" s="708"/>
    </row>
    <row r="89" spans="1:19" x14ac:dyDescent="0.2">
      <c r="A89" s="193"/>
      <c r="B89" s="197"/>
      <c r="C89" s="197"/>
      <c r="D89" s="194"/>
      <c r="E89" s="196"/>
      <c r="F89" s="205">
        <f>JEs!D106</f>
        <v>0</v>
      </c>
      <c r="G89" s="205" t="s">
        <v>930</v>
      </c>
      <c r="H89" s="205"/>
      <c r="I89" s="193"/>
      <c r="J89" s="193"/>
      <c r="K89" s="194"/>
      <c r="L89" s="194"/>
      <c r="M89" s="194"/>
      <c r="N89" s="193"/>
      <c r="O89" s="194"/>
      <c r="P89" s="194"/>
      <c r="Q89" s="194"/>
      <c r="S89" s="708"/>
    </row>
    <row r="90" spans="1:19" x14ac:dyDescent="0.2">
      <c r="A90" s="193"/>
      <c r="B90" s="197"/>
      <c r="C90" s="197"/>
      <c r="D90" s="194"/>
      <c r="E90" s="196"/>
      <c r="F90" s="205"/>
      <c r="G90" s="205"/>
      <c r="H90" s="205"/>
      <c r="I90" s="193"/>
      <c r="J90" s="193"/>
      <c r="K90" s="194"/>
      <c r="L90" s="194"/>
      <c r="M90" s="194"/>
      <c r="N90" s="193"/>
      <c r="O90" s="194"/>
      <c r="P90" s="194"/>
      <c r="Q90" s="194"/>
    </row>
    <row r="91" spans="1:19" x14ac:dyDescent="0.2">
      <c r="A91" s="193" t="s">
        <v>48</v>
      </c>
      <c r="B91" s="197"/>
      <c r="C91" s="197"/>
      <c r="D91" s="194">
        <f>'Gov Funds - Bal Sheet'!J37</f>
        <v>0</v>
      </c>
      <c r="E91" s="196"/>
      <c r="F91" s="205"/>
      <c r="G91" s="205"/>
      <c r="H91" s="205"/>
      <c r="I91" s="193"/>
      <c r="J91" s="193"/>
      <c r="K91" s="194"/>
      <c r="L91" s="194"/>
      <c r="M91" s="194"/>
      <c r="N91" s="193"/>
      <c r="O91" s="193"/>
      <c r="P91" s="194"/>
      <c r="Q91" s="194">
        <f t="shared" ref="Q91:Q96" si="1">D91+H91-F91</f>
        <v>0</v>
      </c>
    </row>
    <row r="92" spans="1:19" x14ac:dyDescent="0.2">
      <c r="A92" s="193" t="s">
        <v>442</v>
      </c>
      <c r="B92" s="197"/>
      <c r="C92" s="197"/>
      <c r="D92" s="194">
        <f>'Gov Funds - Bal Sheet'!J38</f>
        <v>0</v>
      </c>
      <c r="E92" s="196"/>
      <c r="F92" s="205"/>
      <c r="G92" s="205"/>
      <c r="H92" s="205"/>
      <c r="I92" s="193"/>
      <c r="J92" s="193"/>
      <c r="K92" s="194"/>
      <c r="L92" s="194"/>
      <c r="M92" s="194"/>
      <c r="N92" s="193"/>
      <c r="O92" s="193"/>
      <c r="P92" s="194"/>
      <c r="Q92" s="194">
        <f t="shared" si="1"/>
        <v>0</v>
      </c>
    </row>
    <row r="93" spans="1:19" x14ac:dyDescent="0.2">
      <c r="A93" s="193" t="s">
        <v>290</v>
      </c>
      <c r="B93" s="197"/>
      <c r="C93" s="197"/>
      <c r="D93" s="194">
        <f>'Gov Funds - Bal Sheet'!J39</f>
        <v>0</v>
      </c>
      <c r="E93" s="196"/>
      <c r="F93" s="205"/>
      <c r="G93" s="205"/>
      <c r="H93" s="205"/>
      <c r="I93" s="193"/>
      <c r="J93" s="193"/>
      <c r="K93" s="194"/>
      <c r="L93" s="194"/>
      <c r="M93" s="194"/>
      <c r="N93" s="193"/>
      <c r="O93" s="193"/>
      <c r="P93" s="194"/>
      <c r="Q93" s="194">
        <f t="shared" si="1"/>
        <v>0</v>
      </c>
    </row>
    <row r="94" spans="1:19" x14ac:dyDescent="0.2">
      <c r="A94" s="193" t="s">
        <v>383</v>
      </c>
      <c r="B94" s="197"/>
      <c r="C94" s="197"/>
      <c r="D94" s="194">
        <f>'Gov Funds - Bal Sheet'!J40</f>
        <v>0</v>
      </c>
      <c r="E94" s="196"/>
      <c r="F94" s="205"/>
      <c r="G94" s="205"/>
      <c r="H94" s="205"/>
      <c r="I94" s="193"/>
      <c r="J94" s="193"/>
      <c r="K94" s="194"/>
      <c r="L94" s="194"/>
      <c r="M94" s="194"/>
      <c r="N94" s="193"/>
      <c r="O94" s="193"/>
      <c r="P94" s="194"/>
      <c r="Q94" s="194">
        <f t="shared" si="1"/>
        <v>0</v>
      </c>
    </row>
    <row r="95" spans="1:19" x14ac:dyDescent="0.2">
      <c r="A95" s="193" t="s">
        <v>291</v>
      </c>
      <c r="B95" s="197"/>
      <c r="C95" s="197"/>
      <c r="D95" s="194">
        <f>'Gov Funds - Bal Sheet'!J42</f>
        <v>0</v>
      </c>
      <c r="E95" s="196"/>
      <c r="F95" s="205">
        <f>JEs!D28</f>
        <v>0</v>
      </c>
      <c r="G95" s="205" t="s">
        <v>479</v>
      </c>
      <c r="H95" s="205"/>
      <c r="I95" s="193"/>
      <c r="J95" s="193"/>
      <c r="K95" s="194"/>
      <c r="L95" s="194"/>
      <c r="M95" s="194"/>
      <c r="N95" s="193"/>
      <c r="O95" s="193"/>
      <c r="P95" s="194"/>
      <c r="Q95" s="194">
        <f t="shared" si="1"/>
        <v>0</v>
      </c>
    </row>
    <row r="96" spans="1:19" x14ac:dyDescent="0.2">
      <c r="A96" s="193" t="s">
        <v>549</v>
      </c>
      <c r="B96" s="197"/>
      <c r="C96" s="197"/>
      <c r="D96" s="194">
        <f>'Gov Funds - Bal Sheet'!J41</f>
        <v>0</v>
      </c>
      <c r="E96" s="196"/>
      <c r="F96" s="205"/>
      <c r="G96" s="205"/>
      <c r="H96" s="205"/>
      <c r="I96" s="193"/>
      <c r="J96" s="193"/>
      <c r="K96" s="194"/>
      <c r="L96" s="194"/>
      <c r="M96" s="194"/>
      <c r="N96" s="193"/>
      <c r="O96" s="193"/>
      <c r="P96" s="194"/>
      <c r="Q96" s="194">
        <f t="shared" si="1"/>
        <v>0</v>
      </c>
    </row>
    <row r="97" spans="1:18" x14ac:dyDescent="0.2">
      <c r="A97" s="193" t="s">
        <v>468</v>
      </c>
      <c r="B97" s="197"/>
      <c r="C97" s="197"/>
      <c r="D97" s="194">
        <f>'Gov Funds - Bal Sheet'!J46</f>
        <v>0</v>
      </c>
      <c r="E97" s="196"/>
      <c r="F97" s="205">
        <f>JEs!D10+JEs!D15+JEs!D22</f>
        <v>0</v>
      </c>
      <c r="G97" s="205" t="s">
        <v>478</v>
      </c>
      <c r="H97" s="205"/>
      <c r="I97" s="193"/>
      <c r="J97" s="193"/>
      <c r="K97" s="194"/>
      <c r="L97" s="194"/>
      <c r="M97" s="194"/>
      <c r="N97" s="193"/>
      <c r="O97" s="193"/>
      <c r="P97" s="194"/>
      <c r="Q97" s="194">
        <f>D97+H97+H98+H99+H100+H101+F102+F103-F97-F98-F99-F100-F101-H102-H103</f>
        <v>0</v>
      </c>
    </row>
    <row r="98" spans="1:18" x14ac:dyDescent="0.2">
      <c r="A98" s="193"/>
      <c r="B98" s="197"/>
      <c r="C98" s="197"/>
      <c r="D98" s="194"/>
      <c r="E98" s="196"/>
      <c r="F98" s="205">
        <f>JEs!D304</f>
        <v>0</v>
      </c>
      <c r="G98" s="205" t="s">
        <v>743</v>
      </c>
      <c r="H98" s="205">
        <f>JEs!F304</f>
        <v>0</v>
      </c>
      <c r="I98" s="193"/>
      <c r="J98" s="193"/>
      <c r="K98" s="194"/>
      <c r="L98" s="194"/>
      <c r="M98" s="194"/>
      <c r="N98" s="193"/>
      <c r="O98" s="193"/>
      <c r="P98" s="194"/>
      <c r="Q98" s="194"/>
    </row>
    <row r="99" spans="1:18" x14ac:dyDescent="0.2">
      <c r="A99" s="193"/>
      <c r="B99" s="197"/>
      <c r="C99" s="197"/>
      <c r="D99" s="194"/>
      <c r="E99" s="196"/>
      <c r="F99" s="205">
        <f>JEs!D363</f>
        <v>0</v>
      </c>
      <c r="G99" s="205" t="s">
        <v>748</v>
      </c>
      <c r="H99" s="205">
        <f>JEs!F363</f>
        <v>0</v>
      </c>
      <c r="I99" s="193"/>
      <c r="J99" s="193"/>
      <c r="K99" s="194"/>
      <c r="L99" s="194"/>
      <c r="M99" s="194"/>
      <c r="N99" s="193"/>
      <c r="O99" s="193"/>
      <c r="P99" s="194"/>
      <c r="Q99" s="194"/>
    </row>
    <row r="100" spans="1:18" s="641" customFormat="1" x14ac:dyDescent="0.2">
      <c r="A100" s="193"/>
      <c r="B100" s="194"/>
      <c r="C100" s="194"/>
      <c r="D100" s="194"/>
      <c r="E100" s="196"/>
      <c r="F100" s="205">
        <f>JEs!D400</f>
        <v>0</v>
      </c>
      <c r="G100" s="205" t="s">
        <v>804</v>
      </c>
      <c r="H100" s="205">
        <f>JEs!F400</f>
        <v>0</v>
      </c>
      <c r="I100" s="193"/>
      <c r="J100" s="193"/>
      <c r="K100" s="194"/>
      <c r="L100" s="194"/>
      <c r="M100" s="194"/>
      <c r="N100" s="193"/>
      <c r="O100" s="194"/>
      <c r="P100" s="194"/>
      <c r="Q100" s="194"/>
      <c r="R100" s="163"/>
    </row>
    <row r="101" spans="1:18" s="641" customFormat="1" x14ac:dyDescent="0.2">
      <c r="A101" s="193"/>
      <c r="B101" s="194"/>
      <c r="C101" s="194"/>
      <c r="D101" s="194"/>
      <c r="E101" s="196"/>
      <c r="F101" s="205">
        <f>JEs!D447</f>
        <v>0</v>
      </c>
      <c r="G101" s="205" t="s">
        <v>806</v>
      </c>
      <c r="H101" s="205">
        <f>JEs!F447</f>
        <v>0</v>
      </c>
      <c r="I101" s="193"/>
      <c r="J101" s="193"/>
      <c r="K101" s="194"/>
      <c r="L101" s="194"/>
      <c r="M101" s="194"/>
      <c r="N101" s="193"/>
      <c r="O101" s="194"/>
      <c r="P101" s="194"/>
      <c r="Q101" s="194"/>
      <c r="R101" s="163"/>
    </row>
    <row r="102" spans="1:18" s="641" customFormat="1" x14ac:dyDescent="0.2">
      <c r="A102" s="193"/>
      <c r="B102" s="194"/>
      <c r="C102" s="194"/>
      <c r="D102" s="194"/>
      <c r="E102" s="196"/>
      <c r="F102" s="205"/>
      <c r="G102" s="205" t="s">
        <v>864</v>
      </c>
      <c r="H102" s="205"/>
      <c r="I102" s="193"/>
      <c r="J102" s="193"/>
      <c r="K102" s="194"/>
      <c r="L102" s="194"/>
      <c r="M102" s="194"/>
      <c r="N102" s="193"/>
      <c r="O102" s="194"/>
      <c r="P102" s="194"/>
      <c r="Q102" s="194"/>
      <c r="R102" s="163"/>
    </row>
    <row r="103" spans="1:18" s="641" customFormat="1" x14ac:dyDescent="0.2">
      <c r="A103" s="193"/>
      <c r="B103" s="194"/>
      <c r="C103" s="194"/>
      <c r="D103" s="194"/>
      <c r="E103" s="196"/>
      <c r="F103" s="205"/>
      <c r="G103" s="205"/>
      <c r="H103" s="205"/>
      <c r="I103" s="193"/>
      <c r="J103" s="193"/>
      <c r="K103" s="194"/>
      <c r="L103" s="194"/>
      <c r="M103" s="194"/>
      <c r="N103" s="193"/>
      <c r="O103" s="194"/>
      <c r="P103" s="194"/>
      <c r="Q103" s="194"/>
      <c r="R103" s="163"/>
    </row>
    <row r="104" spans="1:18" x14ac:dyDescent="0.2">
      <c r="A104" s="193" t="s">
        <v>699</v>
      </c>
      <c r="B104" s="197"/>
      <c r="C104" s="197"/>
      <c r="D104" s="194">
        <v>0</v>
      </c>
      <c r="E104" s="196"/>
      <c r="F104" s="205">
        <f>JEs!D305</f>
        <v>0</v>
      </c>
      <c r="G104" s="205" t="s">
        <v>743</v>
      </c>
      <c r="H104" s="205">
        <f>JEs!F305</f>
        <v>0</v>
      </c>
      <c r="I104" s="193"/>
      <c r="J104" s="193"/>
      <c r="K104" s="194"/>
      <c r="L104" s="194"/>
      <c r="M104" s="194"/>
      <c r="N104" s="193"/>
      <c r="O104" s="193"/>
      <c r="P104" s="194"/>
      <c r="Q104" s="194">
        <f>D104-F104+H104-F105+H105</f>
        <v>0</v>
      </c>
    </row>
    <row r="105" spans="1:18" x14ac:dyDescent="0.2">
      <c r="A105" s="193"/>
      <c r="B105" s="197"/>
      <c r="C105" s="197"/>
      <c r="D105" s="194"/>
      <c r="E105" s="196"/>
      <c r="F105" s="205">
        <f>JEs!D364</f>
        <v>0</v>
      </c>
      <c r="G105" s="205" t="s">
        <v>748</v>
      </c>
      <c r="H105" s="205">
        <f>JEs!F364</f>
        <v>0</v>
      </c>
      <c r="I105" s="193"/>
      <c r="J105" s="193"/>
      <c r="K105" s="194"/>
      <c r="L105" s="194"/>
      <c r="M105" s="194"/>
      <c r="N105" s="193"/>
      <c r="O105" s="193"/>
      <c r="P105" s="194"/>
      <c r="Q105" s="194"/>
    </row>
    <row r="106" spans="1:18" x14ac:dyDescent="0.2">
      <c r="A106" s="193"/>
      <c r="B106" s="197"/>
      <c r="C106" s="197"/>
      <c r="D106" s="194"/>
      <c r="E106" s="196"/>
      <c r="F106" s="205"/>
      <c r="G106" s="205"/>
      <c r="H106" s="205"/>
      <c r="I106" s="193"/>
      <c r="J106" s="193"/>
      <c r="K106" s="194"/>
      <c r="L106" s="194"/>
      <c r="M106" s="194"/>
      <c r="N106" s="193"/>
      <c r="O106" s="193"/>
      <c r="P106" s="194"/>
      <c r="Q106" s="194"/>
    </row>
    <row r="107" spans="1:18" x14ac:dyDescent="0.2">
      <c r="A107" s="193" t="s">
        <v>808</v>
      </c>
      <c r="B107" s="194"/>
      <c r="C107" s="194"/>
      <c r="D107" s="194">
        <v>0</v>
      </c>
      <c r="E107" s="196"/>
      <c r="F107" s="205">
        <f>JEs!D401</f>
        <v>0</v>
      </c>
      <c r="G107" s="205" t="s">
        <v>804</v>
      </c>
      <c r="H107" s="205">
        <f>JEs!F401</f>
        <v>0</v>
      </c>
      <c r="I107" s="193"/>
      <c r="J107" s="193"/>
      <c r="K107" s="194"/>
      <c r="L107" s="194"/>
      <c r="M107" s="194"/>
      <c r="N107" s="193"/>
      <c r="O107" s="194"/>
      <c r="P107" s="194"/>
      <c r="Q107" s="194">
        <f>D107-F107+H107-F108+H108</f>
        <v>0</v>
      </c>
    </row>
    <row r="108" spans="1:18" s="641" customFormat="1" x14ac:dyDescent="0.2">
      <c r="A108" s="193"/>
      <c r="B108" s="194"/>
      <c r="C108" s="194"/>
      <c r="D108" s="194"/>
      <c r="E108" s="196"/>
      <c r="F108" s="205">
        <f>JEs!D448</f>
        <v>0</v>
      </c>
      <c r="G108" s="205" t="s">
        <v>806</v>
      </c>
      <c r="H108" s="205">
        <f>JEs!F448</f>
        <v>0</v>
      </c>
      <c r="I108" s="193"/>
      <c r="J108" s="193"/>
      <c r="K108" s="194"/>
      <c r="L108" s="194"/>
      <c r="M108" s="194"/>
      <c r="N108" s="193"/>
      <c r="O108" s="194"/>
      <c r="P108" s="194"/>
      <c r="Q108" s="194"/>
      <c r="R108" s="163"/>
    </row>
    <row r="109" spans="1:18" x14ac:dyDescent="0.2">
      <c r="A109" s="193"/>
      <c r="B109" s="197"/>
      <c r="C109" s="197"/>
      <c r="D109" s="194"/>
      <c r="E109" s="196"/>
      <c r="F109" s="205"/>
      <c r="G109" s="205"/>
      <c r="H109" s="205"/>
      <c r="I109" s="193"/>
      <c r="J109" s="193"/>
      <c r="K109" s="194"/>
      <c r="L109" s="194"/>
      <c r="M109" s="194"/>
      <c r="N109" s="193"/>
      <c r="O109" s="193"/>
      <c r="P109" s="194"/>
      <c r="Q109" s="194"/>
    </row>
    <row r="110" spans="1:18" x14ac:dyDescent="0.2">
      <c r="A110" s="193" t="s">
        <v>74</v>
      </c>
      <c r="B110" s="197"/>
      <c r="C110" s="197"/>
      <c r="D110" s="194">
        <v>0</v>
      </c>
      <c r="E110" s="196"/>
      <c r="F110" s="205"/>
      <c r="G110" s="205" t="s">
        <v>538</v>
      </c>
      <c r="H110" s="205">
        <f>JEs!F247</f>
        <v>0</v>
      </c>
      <c r="I110" s="193"/>
      <c r="J110" s="193"/>
      <c r="K110" s="194"/>
      <c r="L110" s="194"/>
      <c r="M110" s="194"/>
      <c r="N110" s="193"/>
      <c r="O110" s="193"/>
      <c r="P110" s="194"/>
      <c r="Q110" s="194">
        <f>D110+H110-F111+H111+H112</f>
        <v>0</v>
      </c>
    </row>
    <row r="111" spans="1:18" x14ac:dyDescent="0.2">
      <c r="A111" s="193"/>
      <c r="B111" s="197"/>
      <c r="C111" s="197"/>
      <c r="D111" s="194"/>
      <c r="E111" s="196"/>
      <c r="F111" s="205">
        <f>JEs!D264</f>
        <v>0</v>
      </c>
      <c r="G111" s="205" t="s">
        <v>539</v>
      </c>
      <c r="H111" s="205">
        <f>JEs!F264</f>
        <v>0</v>
      </c>
      <c r="I111" s="193"/>
      <c r="J111" s="193"/>
      <c r="K111" s="194"/>
      <c r="L111" s="194"/>
      <c r="M111" s="194"/>
      <c r="N111" s="193"/>
      <c r="O111" s="194"/>
      <c r="P111" s="194"/>
      <c r="Q111" s="194"/>
    </row>
    <row r="112" spans="1:18" x14ac:dyDescent="0.2">
      <c r="A112" s="193"/>
      <c r="B112" s="197"/>
      <c r="C112" s="197"/>
      <c r="D112" s="194"/>
      <c r="E112" s="196"/>
      <c r="F112" s="205"/>
      <c r="G112" s="205" t="s">
        <v>616</v>
      </c>
      <c r="H112" s="205">
        <f>JEs!F282</f>
        <v>0</v>
      </c>
      <c r="I112" s="193"/>
      <c r="J112" s="193"/>
      <c r="K112" s="194"/>
      <c r="L112" s="194"/>
      <c r="M112" s="194"/>
      <c r="N112" s="193"/>
      <c r="O112" s="194"/>
      <c r="P112" s="194"/>
      <c r="Q112" s="194"/>
    </row>
    <row r="113" spans="1:18" x14ac:dyDescent="0.2">
      <c r="A113" s="193" t="s">
        <v>75</v>
      </c>
      <c r="B113" s="197"/>
      <c r="C113" s="197"/>
      <c r="D113" s="194">
        <v>0</v>
      </c>
      <c r="E113" s="196"/>
      <c r="F113" s="205"/>
      <c r="G113" s="205"/>
      <c r="H113" s="205"/>
      <c r="I113" s="193"/>
      <c r="J113" s="193"/>
      <c r="K113" s="194"/>
      <c r="L113" s="194"/>
      <c r="M113" s="194"/>
      <c r="N113" s="193"/>
      <c r="O113" s="193"/>
      <c r="P113" s="194"/>
      <c r="Q113" s="194">
        <f>D113+H113-F113</f>
        <v>0</v>
      </c>
      <c r="R113" s="162"/>
    </row>
    <row r="114" spans="1:18" x14ac:dyDescent="0.2">
      <c r="A114" s="193"/>
      <c r="B114" s="197"/>
      <c r="C114" s="197"/>
      <c r="D114" s="194"/>
      <c r="E114" s="196"/>
      <c r="F114" s="205"/>
      <c r="G114" s="205"/>
      <c r="H114" s="205"/>
      <c r="I114" s="193"/>
      <c r="J114" s="193"/>
      <c r="K114" s="194"/>
      <c r="L114" s="194"/>
      <c r="M114" s="194"/>
      <c r="N114" s="193"/>
      <c r="O114" s="194"/>
      <c r="P114" s="194"/>
      <c r="Q114" s="194"/>
    </row>
    <row r="115" spans="1:18" s="708" customFormat="1" x14ac:dyDescent="0.2">
      <c r="A115" s="193" t="s">
        <v>938</v>
      </c>
      <c r="B115" s="197"/>
      <c r="C115" s="197"/>
      <c r="D115" s="194"/>
      <c r="E115" s="196"/>
      <c r="F115" s="205"/>
      <c r="G115" s="205" t="s">
        <v>945</v>
      </c>
      <c r="H115" s="205">
        <f>JEs!F239</f>
        <v>0</v>
      </c>
      <c r="I115" s="193"/>
      <c r="J115" s="193"/>
      <c r="K115" s="194"/>
      <c r="L115" s="194"/>
      <c r="M115" s="194"/>
      <c r="N115" s="193"/>
      <c r="O115" s="194"/>
      <c r="P115" s="194"/>
      <c r="Q115" s="194">
        <f>D115+H115-F116-F115-F117+H116+H117</f>
        <v>0</v>
      </c>
      <c r="R115" s="163"/>
    </row>
    <row r="116" spans="1:18" s="708" customFormat="1" x14ac:dyDescent="0.2">
      <c r="A116" s="193"/>
      <c r="B116" s="197"/>
      <c r="C116" s="197"/>
      <c r="D116" s="194"/>
      <c r="E116" s="196"/>
      <c r="F116" s="205">
        <f>JEs!D137</f>
        <v>0</v>
      </c>
      <c r="G116" s="205" t="s">
        <v>937</v>
      </c>
      <c r="H116" s="205"/>
      <c r="I116" s="193"/>
      <c r="J116" s="193"/>
      <c r="K116" s="194"/>
      <c r="L116" s="194"/>
      <c r="M116" s="194"/>
      <c r="N116" s="193"/>
      <c r="O116" s="194"/>
      <c r="P116" s="194"/>
      <c r="Q116" s="194"/>
      <c r="R116" s="163"/>
    </row>
    <row r="117" spans="1:18" s="708" customFormat="1" x14ac:dyDescent="0.2">
      <c r="A117" s="193"/>
      <c r="B117" s="197"/>
      <c r="C117" s="197"/>
      <c r="D117" s="194"/>
      <c r="E117" s="196"/>
      <c r="F117" s="205"/>
      <c r="G117" s="205" t="s">
        <v>937</v>
      </c>
      <c r="H117" s="205">
        <f>JEs!F140</f>
        <v>0</v>
      </c>
      <c r="I117" s="193"/>
      <c r="J117" s="193"/>
      <c r="K117" s="194"/>
      <c r="L117" s="194"/>
      <c r="M117" s="194"/>
      <c r="N117" s="193"/>
      <c r="O117" s="194"/>
      <c r="P117" s="194"/>
      <c r="Q117" s="194"/>
      <c r="R117" s="163"/>
    </row>
    <row r="118" spans="1:18" x14ac:dyDescent="0.2">
      <c r="A118" s="193"/>
      <c r="B118" s="197"/>
      <c r="C118" s="197"/>
      <c r="D118" s="194"/>
      <c r="E118" s="196"/>
      <c r="F118" s="205"/>
      <c r="G118" s="205"/>
      <c r="H118" s="205"/>
      <c r="I118" s="193"/>
      <c r="J118" s="193"/>
      <c r="K118" s="194"/>
      <c r="L118" s="194"/>
      <c r="M118" s="194"/>
      <c r="N118" s="193"/>
      <c r="O118" s="194"/>
      <c r="P118" s="194"/>
      <c r="Q118" s="194"/>
    </row>
    <row r="119" spans="1:18" x14ac:dyDescent="0.2">
      <c r="A119" s="193" t="s">
        <v>1025</v>
      </c>
      <c r="B119" s="197"/>
      <c r="C119" s="197"/>
      <c r="D119" s="194"/>
      <c r="E119" s="196"/>
      <c r="F119" s="205"/>
      <c r="G119" s="205" t="s">
        <v>1023</v>
      </c>
      <c r="H119" s="205">
        <f>JEs!F243</f>
        <v>0</v>
      </c>
      <c r="I119" s="193"/>
      <c r="J119" s="193"/>
      <c r="K119" s="194"/>
      <c r="L119" s="194"/>
      <c r="M119" s="194"/>
      <c r="N119" s="193"/>
      <c r="O119" s="194"/>
      <c r="P119" s="194"/>
      <c r="Q119" s="194">
        <f>D119+H119-F120-F119-F121+H120+H121</f>
        <v>0</v>
      </c>
    </row>
    <row r="120" spans="1:18" x14ac:dyDescent="0.2">
      <c r="A120" s="193"/>
      <c r="B120" s="197"/>
      <c r="C120" s="197"/>
      <c r="D120" s="194"/>
      <c r="E120" s="196"/>
      <c r="F120" s="205">
        <f>JEs!D143</f>
        <v>0</v>
      </c>
      <c r="G120" s="205" t="s">
        <v>1030</v>
      </c>
      <c r="H120" s="205"/>
      <c r="I120" s="193"/>
      <c r="J120" s="193"/>
      <c r="K120" s="194"/>
      <c r="L120" s="194"/>
      <c r="M120" s="194"/>
      <c r="N120" s="193"/>
      <c r="O120" s="194"/>
      <c r="P120" s="194"/>
      <c r="Q120" s="194"/>
    </row>
    <row r="121" spans="1:18" x14ac:dyDescent="0.2">
      <c r="A121" s="193"/>
      <c r="B121" s="197"/>
      <c r="C121" s="197"/>
      <c r="D121" s="194"/>
      <c r="E121" s="196"/>
      <c r="F121" s="205"/>
      <c r="G121" s="205" t="s">
        <v>1030</v>
      </c>
      <c r="H121" s="205">
        <f>JEs!F146</f>
        <v>0</v>
      </c>
      <c r="I121" s="193"/>
      <c r="J121" s="193"/>
      <c r="K121" s="194"/>
      <c r="L121" s="194"/>
      <c r="M121" s="194"/>
      <c r="N121" s="193"/>
      <c r="O121" s="194"/>
      <c r="P121" s="194"/>
      <c r="Q121" s="194"/>
    </row>
    <row r="122" spans="1:18" x14ac:dyDescent="0.2">
      <c r="A122" s="193"/>
      <c r="B122" s="197"/>
      <c r="C122" s="197"/>
      <c r="D122" s="194"/>
      <c r="E122" s="196"/>
      <c r="F122" s="205"/>
      <c r="G122" s="205"/>
      <c r="H122" s="205"/>
      <c r="I122" s="193"/>
      <c r="J122" s="193"/>
      <c r="K122" s="194"/>
      <c r="L122" s="194"/>
      <c r="M122" s="194"/>
      <c r="N122" s="193"/>
      <c r="O122" s="194"/>
      <c r="P122" s="194"/>
      <c r="Q122" s="194"/>
    </row>
    <row r="123" spans="1:18" x14ac:dyDescent="0.2">
      <c r="A123" s="193" t="s">
        <v>820</v>
      </c>
      <c r="B123" s="197"/>
      <c r="C123" s="197"/>
      <c r="D123" s="194">
        <v>0</v>
      </c>
      <c r="E123" s="196"/>
      <c r="F123" s="205">
        <f>JEs!D275</f>
        <v>0</v>
      </c>
      <c r="G123" s="205" t="s">
        <v>608</v>
      </c>
      <c r="H123" s="205">
        <f>JEs!F275</f>
        <v>0</v>
      </c>
      <c r="I123" s="193"/>
      <c r="J123" s="193"/>
      <c r="K123" s="194"/>
      <c r="L123" s="194"/>
      <c r="M123" s="194"/>
      <c r="N123" s="193"/>
      <c r="O123" s="194"/>
      <c r="P123" s="194"/>
      <c r="Q123" s="194">
        <f>D123+H123+H124-F123-F124</f>
        <v>0</v>
      </c>
    </row>
    <row r="124" spans="1:18" x14ac:dyDescent="0.2">
      <c r="A124" s="193"/>
      <c r="B124" s="197"/>
      <c r="C124" s="197"/>
      <c r="D124" s="194"/>
      <c r="E124" s="196"/>
      <c r="F124" s="205">
        <f>JEs!D278</f>
        <v>0</v>
      </c>
      <c r="G124" s="205" t="s">
        <v>608</v>
      </c>
      <c r="H124" s="205">
        <f>JEs!F278</f>
        <v>0</v>
      </c>
      <c r="I124" s="193"/>
      <c r="J124" s="193"/>
      <c r="K124" s="194"/>
      <c r="L124" s="194"/>
      <c r="M124" s="194"/>
      <c r="N124" s="193"/>
      <c r="O124" s="194"/>
      <c r="P124" s="194"/>
      <c r="Q124" s="194"/>
    </row>
    <row r="125" spans="1:18" x14ac:dyDescent="0.2">
      <c r="A125" s="193"/>
      <c r="B125" s="197"/>
      <c r="C125" s="197"/>
      <c r="D125" s="194"/>
      <c r="E125" s="196"/>
      <c r="F125" s="205"/>
      <c r="G125" s="205"/>
      <c r="H125" s="205"/>
      <c r="I125" s="193"/>
      <c r="J125" s="193"/>
      <c r="K125" s="194"/>
      <c r="L125" s="194"/>
      <c r="M125" s="194"/>
      <c r="N125" s="193"/>
      <c r="O125" s="194"/>
      <c r="P125" s="194"/>
      <c r="Q125" s="194"/>
    </row>
    <row r="126" spans="1:18" x14ac:dyDescent="0.2">
      <c r="A126" s="193"/>
      <c r="B126" s="197"/>
      <c r="C126" s="197"/>
      <c r="D126" s="194"/>
      <c r="E126" s="196"/>
      <c r="F126" s="205"/>
      <c r="G126" s="205"/>
      <c r="H126" s="205"/>
      <c r="I126" s="193"/>
      <c r="J126" s="193"/>
      <c r="K126" s="194"/>
      <c r="L126" s="194"/>
      <c r="M126" s="194"/>
      <c r="N126" s="193"/>
      <c r="O126" s="194"/>
      <c r="P126" s="194"/>
      <c r="Q126" s="194"/>
    </row>
    <row r="127" spans="1:18" x14ac:dyDescent="0.2">
      <c r="A127" s="193" t="s">
        <v>76</v>
      </c>
      <c r="B127" s="197"/>
      <c r="C127" s="197"/>
      <c r="D127" s="194">
        <v>0</v>
      </c>
      <c r="E127" s="196"/>
      <c r="F127" s="205"/>
      <c r="G127" s="205" t="s">
        <v>526</v>
      </c>
      <c r="H127" s="205">
        <f>JEs!F206</f>
        <v>0</v>
      </c>
      <c r="I127" s="193"/>
      <c r="J127" s="193"/>
      <c r="K127" s="194"/>
      <c r="L127" s="194"/>
      <c r="M127" s="194"/>
      <c r="N127" s="193"/>
      <c r="O127" s="193"/>
      <c r="P127" s="194"/>
      <c r="Q127" s="194">
        <f>D127+H127-F128-F127-F129+H128+H129</f>
        <v>0</v>
      </c>
    </row>
    <row r="128" spans="1:18" x14ac:dyDescent="0.2">
      <c r="A128" s="193"/>
      <c r="B128" s="197"/>
      <c r="C128" s="197"/>
      <c r="D128" s="194"/>
      <c r="E128" s="196"/>
      <c r="F128" s="205">
        <f>JEs!D132</f>
        <v>0</v>
      </c>
      <c r="G128" s="205" t="s">
        <v>501</v>
      </c>
      <c r="H128" s="205"/>
      <c r="I128" s="193"/>
      <c r="J128" s="193"/>
      <c r="K128" s="194"/>
      <c r="L128" s="194"/>
      <c r="M128" s="194"/>
      <c r="N128" s="193"/>
      <c r="O128" s="194"/>
      <c r="P128" s="194"/>
      <c r="Q128" s="194"/>
    </row>
    <row r="129" spans="1:19" x14ac:dyDescent="0.2">
      <c r="A129" s="193"/>
      <c r="B129" s="197"/>
      <c r="C129" s="197"/>
      <c r="D129" s="194"/>
      <c r="E129" s="196"/>
      <c r="F129" s="205"/>
      <c r="G129" s="205"/>
      <c r="H129" s="205"/>
      <c r="I129" s="193"/>
      <c r="J129" s="193"/>
      <c r="K129" s="194"/>
      <c r="L129" s="194"/>
      <c r="M129" s="194"/>
      <c r="N129" s="193"/>
      <c r="O129" s="194"/>
      <c r="P129" s="194"/>
      <c r="Q129" s="194"/>
    </row>
    <row r="130" spans="1:19" x14ac:dyDescent="0.2">
      <c r="A130" s="193" t="s">
        <v>992</v>
      </c>
      <c r="B130" s="197"/>
      <c r="C130" s="197"/>
      <c r="D130" s="194"/>
      <c r="E130" s="196"/>
      <c r="F130" s="205"/>
      <c r="G130" s="205" t="s">
        <v>538</v>
      </c>
      <c r="H130" s="205">
        <f>JEs!F249</f>
        <v>0</v>
      </c>
      <c r="I130" s="193"/>
      <c r="J130" s="193"/>
      <c r="K130" s="194"/>
      <c r="L130" s="194"/>
      <c r="M130" s="194"/>
      <c r="N130" s="193"/>
      <c r="O130" s="194"/>
      <c r="P130" s="194"/>
      <c r="Q130" s="194">
        <f>D130+H130-F131-F130-F132+H131+H132</f>
        <v>0</v>
      </c>
    </row>
    <row r="131" spans="1:19" x14ac:dyDescent="0.2">
      <c r="A131" s="193"/>
      <c r="B131" s="197"/>
      <c r="C131" s="197"/>
      <c r="D131" s="194"/>
      <c r="E131" s="196"/>
      <c r="F131" s="205">
        <f>JEs!D149</f>
        <v>0</v>
      </c>
      <c r="G131" s="205" t="s">
        <v>990</v>
      </c>
      <c r="H131" s="205"/>
      <c r="I131" s="193"/>
      <c r="J131" s="193"/>
      <c r="K131" s="194"/>
      <c r="L131" s="194"/>
      <c r="M131" s="194"/>
      <c r="N131" s="193"/>
      <c r="O131" s="194"/>
      <c r="P131" s="194"/>
      <c r="Q131" s="194"/>
    </row>
    <row r="132" spans="1:19" x14ac:dyDescent="0.2">
      <c r="A132" s="193"/>
      <c r="B132" s="197"/>
      <c r="C132" s="197"/>
      <c r="D132" s="194"/>
      <c r="E132" s="196"/>
      <c r="F132" s="205"/>
      <c r="G132" s="205" t="s">
        <v>993</v>
      </c>
      <c r="H132" s="205">
        <f>JEs!F154</f>
        <v>0</v>
      </c>
      <c r="I132" s="193"/>
      <c r="J132" s="193"/>
      <c r="K132" s="194"/>
      <c r="L132" s="194"/>
      <c r="M132" s="194"/>
      <c r="N132" s="193"/>
      <c r="O132" s="194"/>
      <c r="P132" s="194"/>
      <c r="Q132" s="194"/>
    </row>
    <row r="133" spans="1:19" x14ac:dyDescent="0.2">
      <c r="A133" s="193"/>
      <c r="B133" s="197"/>
      <c r="C133" s="197"/>
      <c r="D133" s="194"/>
      <c r="E133" s="196"/>
      <c r="F133" s="205"/>
      <c r="G133" s="205"/>
      <c r="H133" s="205"/>
      <c r="I133" s="193"/>
      <c r="J133" s="193"/>
      <c r="K133" s="194"/>
      <c r="L133" s="194"/>
      <c r="M133" s="194"/>
      <c r="N133" s="193"/>
      <c r="O133" s="194"/>
      <c r="P133" s="194"/>
      <c r="Q133" s="194"/>
    </row>
    <row r="134" spans="1:19" x14ac:dyDescent="0.2">
      <c r="A134" s="193"/>
      <c r="B134" s="197"/>
      <c r="C134" s="197"/>
      <c r="D134" s="194"/>
      <c r="E134" s="196"/>
      <c r="F134" s="205"/>
      <c r="G134" s="205" t="s">
        <v>538</v>
      </c>
      <c r="H134" s="205">
        <f>JEs!F248</f>
        <v>0</v>
      </c>
      <c r="I134" s="193"/>
      <c r="J134" s="193"/>
      <c r="K134" s="194"/>
      <c r="L134" s="194"/>
      <c r="M134" s="194"/>
      <c r="N134" s="193"/>
      <c r="O134" s="194"/>
      <c r="P134" s="194"/>
      <c r="Q134" s="194"/>
    </row>
    <row r="135" spans="1:19" x14ac:dyDescent="0.2">
      <c r="A135" s="193" t="s">
        <v>77</v>
      </c>
      <c r="B135" s="197"/>
      <c r="C135" s="197"/>
      <c r="D135" s="194">
        <v>0</v>
      </c>
      <c r="E135" s="196"/>
      <c r="F135" s="205"/>
      <c r="G135" s="205" t="s">
        <v>538</v>
      </c>
      <c r="H135" s="205">
        <f>JEs!F250</f>
        <v>0</v>
      </c>
      <c r="I135" s="193"/>
      <c r="J135" s="193"/>
      <c r="K135" s="194"/>
      <c r="L135" s="194"/>
      <c r="M135" s="194"/>
      <c r="N135" s="193"/>
      <c r="O135" s="193"/>
      <c r="P135" s="194"/>
      <c r="Q135" s="194">
        <f>D135+H135-F135-F136+H136</f>
        <v>0</v>
      </c>
    </row>
    <row r="136" spans="1:19" x14ac:dyDescent="0.2">
      <c r="A136" s="193"/>
      <c r="B136" s="197"/>
      <c r="C136" s="197"/>
      <c r="D136" s="194"/>
      <c r="E136" s="196"/>
      <c r="F136" s="205">
        <f>JEs!D289</f>
        <v>0</v>
      </c>
      <c r="G136" s="205" t="s">
        <v>619</v>
      </c>
      <c r="H136" s="205">
        <f>JEs!F289</f>
        <v>0</v>
      </c>
      <c r="I136" s="193"/>
      <c r="J136" s="193"/>
      <c r="K136" s="194"/>
      <c r="L136" s="194"/>
      <c r="M136" s="194"/>
      <c r="N136" s="193"/>
      <c r="O136" s="193"/>
      <c r="P136" s="194"/>
      <c r="Q136" s="194"/>
    </row>
    <row r="137" spans="1:19" x14ac:dyDescent="0.2">
      <c r="A137" s="193" t="s">
        <v>672</v>
      </c>
      <c r="B137" s="197"/>
      <c r="C137" s="197"/>
      <c r="D137" s="194">
        <f>'Gov Funds - Rev-Exp'!J68</f>
        <v>0</v>
      </c>
      <c r="E137" s="196"/>
      <c r="F137" s="205">
        <f>JEs!D220</f>
        <v>0</v>
      </c>
      <c r="G137" s="205" t="s">
        <v>527</v>
      </c>
      <c r="H137" s="205">
        <f>JEs!F220</f>
        <v>0</v>
      </c>
      <c r="I137" s="193"/>
      <c r="J137" s="193"/>
      <c r="K137" s="194"/>
      <c r="L137" s="194"/>
      <c r="M137" s="193"/>
      <c r="N137" s="193"/>
      <c r="O137" s="193"/>
      <c r="P137" s="194"/>
      <c r="Q137" s="194">
        <f>D137+H137+H138+H139+H140+H141+H142-F137-F138-F139-F140-F141-F142+H143+H144-F143-F144+H145-F145-F146</f>
        <v>0</v>
      </c>
    </row>
    <row r="138" spans="1:19" x14ac:dyDescent="0.2">
      <c r="A138" s="193"/>
      <c r="B138" s="197"/>
      <c r="C138" s="197"/>
      <c r="D138" s="194"/>
      <c r="E138" s="196"/>
      <c r="F138" s="205">
        <f>JEs!D35</f>
        <v>0</v>
      </c>
      <c r="G138" s="205" t="s">
        <v>203</v>
      </c>
      <c r="H138" s="205">
        <f>JEs!F35</f>
        <v>0</v>
      </c>
      <c r="I138" s="193"/>
      <c r="J138" s="193"/>
      <c r="K138" s="194"/>
      <c r="L138" s="194"/>
      <c r="M138" s="194"/>
      <c r="N138" s="193"/>
      <c r="O138" s="194"/>
      <c r="P138" s="194"/>
      <c r="Q138" s="194"/>
    </row>
    <row r="139" spans="1:19" x14ac:dyDescent="0.2">
      <c r="A139" s="193"/>
      <c r="B139" s="197"/>
      <c r="C139" s="197"/>
      <c r="D139" s="194"/>
      <c r="E139" s="196"/>
      <c r="F139" s="205">
        <f>JEs!D246</f>
        <v>0</v>
      </c>
      <c r="G139" s="205" t="s">
        <v>538</v>
      </c>
      <c r="H139" s="205">
        <f>JEs!F246</f>
        <v>0</v>
      </c>
      <c r="I139" s="193"/>
      <c r="J139" s="193"/>
      <c r="K139" s="194"/>
      <c r="L139" s="194"/>
      <c r="M139" s="194"/>
      <c r="N139" s="193"/>
      <c r="O139" s="194"/>
      <c r="P139" s="194"/>
      <c r="Q139" s="194"/>
    </row>
    <row r="140" spans="1:19" x14ac:dyDescent="0.2">
      <c r="A140" s="193"/>
      <c r="B140" s="197"/>
      <c r="C140" s="197"/>
      <c r="D140" s="194"/>
      <c r="E140" s="196"/>
      <c r="F140" s="205">
        <f>JEs!D303</f>
        <v>0</v>
      </c>
      <c r="G140" s="205" t="s">
        <v>743</v>
      </c>
      <c r="H140" s="205">
        <f>JEs!F303</f>
        <v>0</v>
      </c>
      <c r="I140" s="193"/>
      <c r="J140" s="193"/>
      <c r="K140" s="194"/>
      <c r="L140" s="194"/>
      <c r="M140" s="194"/>
      <c r="N140" s="193"/>
      <c r="O140" s="194"/>
      <c r="P140" s="194"/>
      <c r="Q140" s="194"/>
    </row>
    <row r="141" spans="1:19" s="641" customFormat="1" x14ac:dyDescent="0.2">
      <c r="A141" s="193"/>
      <c r="B141" s="194"/>
      <c r="C141" s="194"/>
      <c r="D141" s="194"/>
      <c r="E141" s="196"/>
      <c r="F141" s="205">
        <f>JEs!D399</f>
        <v>0</v>
      </c>
      <c r="G141" s="205" t="s">
        <v>804</v>
      </c>
      <c r="H141" s="205">
        <f>JEs!F399</f>
        <v>0</v>
      </c>
      <c r="I141" s="193"/>
      <c r="J141" s="193"/>
      <c r="K141" s="194"/>
      <c r="L141" s="194"/>
      <c r="M141" s="194"/>
      <c r="N141" s="193"/>
      <c r="O141" s="194"/>
      <c r="P141" s="194"/>
      <c r="Q141" s="194"/>
      <c r="R141" s="163"/>
      <c r="S141" s="163"/>
    </row>
    <row r="142" spans="1:19" x14ac:dyDescent="0.2">
      <c r="A142" s="193"/>
      <c r="B142" s="194"/>
      <c r="C142" s="194"/>
      <c r="D142" s="194"/>
      <c r="E142" s="196"/>
      <c r="F142" s="205">
        <f>JEs!D274</f>
        <v>0</v>
      </c>
      <c r="G142" s="205" t="s">
        <v>608</v>
      </c>
      <c r="H142" s="205">
        <f>JEs!F274</f>
        <v>0</v>
      </c>
      <c r="I142" s="193"/>
      <c r="J142" s="193"/>
      <c r="K142" s="194"/>
      <c r="L142" s="194"/>
      <c r="M142" s="194"/>
      <c r="N142" s="193"/>
      <c r="O142" s="194"/>
      <c r="P142" s="194"/>
      <c r="Q142" s="194"/>
    </row>
    <row r="143" spans="1:19" s="708" customFormat="1" x14ac:dyDescent="0.2">
      <c r="A143" s="193"/>
      <c r="B143" s="197"/>
      <c r="C143" s="197"/>
      <c r="D143" s="194"/>
      <c r="E143" s="196"/>
      <c r="F143" s="205"/>
      <c r="G143" s="205" t="s">
        <v>864</v>
      </c>
      <c r="H143" s="205">
        <f>JEs!F234</f>
        <v>0</v>
      </c>
      <c r="I143" s="193"/>
      <c r="J143" s="193"/>
      <c r="K143" s="194"/>
      <c r="L143" s="194"/>
      <c r="M143" s="194"/>
      <c r="N143" s="193"/>
      <c r="O143" s="194"/>
      <c r="P143" s="194"/>
      <c r="Q143" s="194"/>
      <c r="R143" s="163"/>
      <c r="S143" s="163"/>
    </row>
    <row r="144" spans="1:19" s="708" customFormat="1" x14ac:dyDescent="0.2">
      <c r="A144" s="193"/>
      <c r="B144" s="197"/>
      <c r="C144" s="197"/>
      <c r="D144" s="194"/>
      <c r="E144" s="196"/>
      <c r="F144" s="205">
        <f>JEs!D238</f>
        <v>0</v>
      </c>
      <c r="G144" s="205" t="s">
        <v>945</v>
      </c>
      <c r="H144" s="205"/>
      <c r="I144" s="193"/>
      <c r="J144" s="193"/>
      <c r="K144" s="194"/>
      <c r="L144" s="194"/>
      <c r="M144" s="194"/>
      <c r="N144" s="193"/>
      <c r="O144" s="194"/>
      <c r="P144" s="194"/>
      <c r="Q144" s="194"/>
      <c r="R144" s="163"/>
      <c r="S144" s="163"/>
    </row>
    <row r="145" spans="1:19" s="708" customFormat="1" x14ac:dyDescent="0.2">
      <c r="A145" s="193"/>
      <c r="B145" s="197"/>
      <c r="C145" s="197"/>
      <c r="D145" s="194"/>
      <c r="E145" s="196"/>
      <c r="F145" s="205">
        <f>JEs!D242</f>
        <v>0</v>
      </c>
      <c r="G145" s="205" t="s">
        <v>1023</v>
      </c>
      <c r="H145" s="205"/>
      <c r="I145" s="193"/>
      <c r="J145" s="193"/>
      <c r="K145" s="194"/>
      <c r="L145" s="194"/>
      <c r="M145" s="194"/>
      <c r="N145" s="193"/>
      <c r="O145" s="194"/>
      <c r="P145" s="194"/>
      <c r="Q145" s="194"/>
      <c r="R145" s="163"/>
      <c r="S145" s="163"/>
    </row>
    <row r="146" spans="1:19" x14ac:dyDescent="0.2">
      <c r="A146" s="193"/>
      <c r="B146" s="197"/>
      <c r="C146" s="197"/>
      <c r="D146" s="194"/>
      <c r="E146" s="196"/>
      <c r="F146" s="205">
        <f>JEs!D281</f>
        <v>0</v>
      </c>
      <c r="G146" s="205" t="s">
        <v>616</v>
      </c>
      <c r="H146" s="205"/>
      <c r="I146" s="193"/>
      <c r="J146" s="193"/>
      <c r="K146" s="194"/>
      <c r="L146" s="194"/>
      <c r="M146" s="194"/>
      <c r="N146" s="193"/>
      <c r="O146" s="194"/>
      <c r="P146" s="194"/>
      <c r="Q146" s="194"/>
    </row>
    <row r="147" spans="1:19" x14ac:dyDescent="0.2">
      <c r="A147" s="193" t="s">
        <v>49</v>
      </c>
      <c r="B147" s="197"/>
      <c r="C147" s="197"/>
      <c r="D147" s="194">
        <f>'Gov Funds - Rev-Exp'!J13</f>
        <v>0</v>
      </c>
      <c r="E147" s="196"/>
      <c r="F147" s="205">
        <f>JEs!D157</f>
        <v>0</v>
      </c>
      <c r="G147" s="205" t="s">
        <v>502</v>
      </c>
      <c r="H147" s="205">
        <f>JEs!F157</f>
        <v>0</v>
      </c>
      <c r="I147" s="193"/>
      <c r="J147" s="193"/>
      <c r="K147" s="194"/>
      <c r="L147" s="194"/>
      <c r="M147" s="194">
        <f>D147-F147+H147</f>
        <v>0</v>
      </c>
      <c r="N147" s="193"/>
      <c r="O147" s="194"/>
      <c r="P147" s="194"/>
      <c r="Q147" s="194"/>
    </row>
    <row r="148" spans="1:19" x14ac:dyDescent="0.2">
      <c r="A148" s="199" t="s">
        <v>50</v>
      </c>
      <c r="B148" s="194"/>
      <c r="C148" s="194"/>
      <c r="D148" s="194">
        <f>'Gov Funds - Rev-Exp'!J14</f>
        <v>0</v>
      </c>
      <c r="E148" s="196"/>
      <c r="F148" s="205">
        <f>JEs!D158</f>
        <v>0</v>
      </c>
      <c r="G148" s="205" t="s">
        <v>502</v>
      </c>
      <c r="H148" s="205">
        <f>JEs!F158</f>
        <v>0</v>
      </c>
      <c r="I148" s="193"/>
      <c r="J148" s="193"/>
      <c r="K148" s="194"/>
      <c r="L148" s="194"/>
      <c r="M148" s="194">
        <f>D148-F148+H148</f>
        <v>0</v>
      </c>
      <c r="N148" s="193"/>
      <c r="O148" s="194"/>
      <c r="P148" s="194"/>
      <c r="Q148" s="194"/>
    </row>
    <row r="149" spans="1:19" ht="14.25" customHeight="1" x14ac:dyDescent="0.2">
      <c r="A149" s="199" t="s">
        <v>51</v>
      </c>
      <c r="B149" s="194"/>
      <c r="C149" s="194"/>
      <c r="D149" s="194">
        <f>'Gov Funds - Rev-Exp'!J15</f>
        <v>0</v>
      </c>
      <c r="E149" s="196"/>
      <c r="F149" s="205">
        <f>JEs!D159</f>
        <v>0</v>
      </c>
      <c r="G149" s="205" t="s">
        <v>502</v>
      </c>
      <c r="H149" s="205">
        <f>JEs!F159</f>
        <v>0</v>
      </c>
      <c r="I149" s="193"/>
      <c r="J149" s="193"/>
      <c r="K149" s="194"/>
      <c r="L149" s="194"/>
      <c r="M149" s="194">
        <f>D149-F149+H149</f>
        <v>0</v>
      </c>
      <c r="N149" s="193"/>
      <c r="O149" s="194"/>
      <c r="P149" s="194"/>
      <c r="Q149" s="194"/>
    </row>
    <row r="150" spans="1:19" x14ac:dyDescent="0.2">
      <c r="A150" s="193" t="s">
        <v>52</v>
      </c>
      <c r="B150" s="194"/>
      <c r="C150" s="194"/>
      <c r="D150" s="194">
        <f>'Gov Funds - Rev-Exp'!J16</f>
        <v>0</v>
      </c>
      <c r="E150" s="195"/>
      <c r="F150" s="205">
        <f>JEs!D160</f>
        <v>0</v>
      </c>
      <c r="G150" s="205" t="s">
        <v>502</v>
      </c>
      <c r="H150" s="205">
        <f>JEs!F160</f>
        <v>0</v>
      </c>
      <c r="I150" s="193"/>
      <c r="J150" s="193"/>
      <c r="K150" s="194"/>
      <c r="L150" s="194"/>
      <c r="M150" s="194">
        <f>D150-F150+H150</f>
        <v>0</v>
      </c>
      <c r="N150" s="193"/>
      <c r="O150" s="194"/>
      <c r="P150" s="194"/>
      <c r="Q150" s="194"/>
    </row>
    <row r="151" spans="1:19" x14ac:dyDescent="0.2">
      <c r="A151" s="199" t="s">
        <v>53</v>
      </c>
      <c r="B151" s="194"/>
      <c r="C151" s="194"/>
      <c r="D151" s="194">
        <f>'Gov Funds - Rev-Exp'!J17</f>
        <v>0</v>
      </c>
      <c r="E151" s="195"/>
      <c r="F151" s="205">
        <f>JEs!D161</f>
        <v>0</v>
      </c>
      <c r="G151" s="205" t="s">
        <v>502</v>
      </c>
      <c r="H151" s="205">
        <f>JEs!F161</f>
        <v>0</v>
      </c>
      <c r="I151" s="193"/>
      <c r="J151" s="193"/>
      <c r="K151" s="194"/>
      <c r="L151" s="194"/>
      <c r="M151" s="194">
        <f>D151-F151+H151</f>
        <v>0</v>
      </c>
      <c r="N151" s="193"/>
      <c r="O151" s="194"/>
      <c r="P151" s="194"/>
      <c r="Q151" s="194"/>
    </row>
    <row r="152" spans="1:19" x14ac:dyDescent="0.2">
      <c r="A152" s="200" t="s">
        <v>15</v>
      </c>
      <c r="B152" s="194"/>
      <c r="C152" s="194"/>
      <c r="D152" s="194"/>
      <c r="E152" s="195"/>
      <c r="F152" s="205">
        <f>JEs!D163</f>
        <v>0</v>
      </c>
      <c r="G152" s="205" t="s">
        <v>502</v>
      </c>
      <c r="H152" s="205">
        <f>JEs!F163</f>
        <v>0</v>
      </c>
      <c r="I152" s="193"/>
      <c r="J152" s="193"/>
      <c r="K152" s="194"/>
      <c r="L152" s="194"/>
      <c r="M152" s="194">
        <f>D152+H152-F154+H153</f>
        <v>0</v>
      </c>
      <c r="N152" s="193"/>
      <c r="O152" s="194"/>
      <c r="P152" s="194"/>
      <c r="Q152" s="194"/>
    </row>
    <row r="153" spans="1:19" x14ac:dyDescent="0.2">
      <c r="A153" s="200"/>
      <c r="B153" s="194"/>
      <c r="C153" s="194"/>
      <c r="D153" s="194"/>
      <c r="E153" s="195"/>
      <c r="F153" s="205">
        <f>JEs!D11</f>
        <v>0</v>
      </c>
      <c r="G153" s="205" t="s">
        <v>478</v>
      </c>
      <c r="H153" s="205">
        <f>JEs!F11</f>
        <v>0</v>
      </c>
      <c r="I153" s="193"/>
      <c r="J153" s="193"/>
      <c r="K153" s="194"/>
      <c r="L153" s="194"/>
      <c r="M153" s="194"/>
      <c r="N153" s="193"/>
      <c r="O153" s="194"/>
      <c r="P153" s="194"/>
      <c r="Q153" s="194"/>
    </row>
    <row r="154" spans="1:19" x14ac:dyDescent="0.2">
      <c r="A154" s="200"/>
      <c r="B154" s="194"/>
      <c r="C154" s="194"/>
      <c r="D154" s="194"/>
      <c r="E154" s="195"/>
      <c r="F154" s="205">
        <f>JEs!D32</f>
        <v>0</v>
      </c>
      <c r="G154" s="205" t="s">
        <v>203</v>
      </c>
      <c r="H154" s="205">
        <f>JEs!F32</f>
        <v>0</v>
      </c>
      <c r="I154" s="193"/>
      <c r="J154" s="193"/>
      <c r="K154" s="194"/>
      <c r="L154" s="194"/>
      <c r="M154" s="194"/>
      <c r="N154" s="193"/>
      <c r="O154" s="194"/>
      <c r="P154" s="194"/>
      <c r="Q154" s="194"/>
    </row>
    <row r="155" spans="1:19" x14ac:dyDescent="0.2">
      <c r="A155" s="200" t="s">
        <v>16</v>
      </c>
      <c r="B155" s="194"/>
      <c r="C155" s="194"/>
      <c r="D155" s="194"/>
      <c r="E155" s="195"/>
      <c r="F155" s="205">
        <f>JEs!D164</f>
        <v>0</v>
      </c>
      <c r="G155" s="205" t="s">
        <v>502</v>
      </c>
      <c r="H155" s="205">
        <f>JEs!F164</f>
        <v>0</v>
      </c>
      <c r="I155" s="193"/>
      <c r="J155" s="193"/>
      <c r="K155" s="194"/>
      <c r="L155" s="194"/>
      <c r="M155" s="194">
        <f>D155+H155+H156+H157+H158+H159+H160+H161+H162-F155-F156-F157-F158-F159-F160-F161-F162</f>
        <v>0</v>
      </c>
      <c r="N155" s="193"/>
      <c r="O155" s="194"/>
      <c r="P155" s="194"/>
      <c r="Q155" s="194"/>
    </row>
    <row r="156" spans="1:19" x14ac:dyDescent="0.2">
      <c r="A156" s="200"/>
      <c r="B156" s="194"/>
      <c r="C156" s="194"/>
      <c r="D156" s="194"/>
      <c r="E156" s="195"/>
      <c r="F156" s="205">
        <f>JEs!D314</f>
        <v>0</v>
      </c>
      <c r="G156" s="205" t="s">
        <v>744</v>
      </c>
      <c r="H156" s="205">
        <f>JEs!F314</f>
        <v>0</v>
      </c>
      <c r="I156" s="193"/>
      <c r="J156" s="193"/>
      <c r="K156" s="194"/>
      <c r="L156" s="194"/>
      <c r="M156" s="194"/>
      <c r="N156" s="193"/>
      <c r="O156" s="194"/>
      <c r="P156" s="194"/>
      <c r="Q156" s="194"/>
    </row>
    <row r="157" spans="1:19" x14ac:dyDescent="0.2">
      <c r="A157" s="200"/>
      <c r="B157" s="194"/>
      <c r="C157" s="194"/>
      <c r="D157" s="194"/>
      <c r="E157" s="195"/>
      <c r="F157" s="205">
        <f>JEs!D332</f>
        <v>0</v>
      </c>
      <c r="G157" s="205" t="s">
        <v>747</v>
      </c>
      <c r="H157" s="205">
        <f>JEs!F332</f>
        <v>0</v>
      </c>
      <c r="I157" s="193"/>
      <c r="J157" s="193"/>
      <c r="K157" s="194"/>
      <c r="L157" s="194"/>
      <c r="M157" s="194"/>
      <c r="N157" s="193"/>
      <c r="O157" s="194"/>
      <c r="P157" s="194"/>
      <c r="Q157" s="194"/>
    </row>
    <row r="158" spans="1:19" x14ac:dyDescent="0.2">
      <c r="A158" s="200"/>
      <c r="B158" s="194"/>
      <c r="C158" s="194"/>
      <c r="D158" s="194"/>
      <c r="E158" s="195"/>
      <c r="F158" s="205">
        <f>JEs!D365</f>
        <v>0</v>
      </c>
      <c r="G158" s="205" t="s">
        <v>748</v>
      </c>
      <c r="H158" s="205">
        <f>JEs!F365</f>
        <v>0</v>
      </c>
      <c r="I158" s="193"/>
      <c r="J158" s="193"/>
      <c r="K158" s="194"/>
      <c r="L158" s="194"/>
      <c r="M158" s="194"/>
      <c r="N158" s="193"/>
      <c r="O158" s="194"/>
      <c r="P158" s="194"/>
      <c r="Q158" s="194"/>
    </row>
    <row r="159" spans="1:19" x14ac:dyDescent="0.2">
      <c r="A159" s="200"/>
      <c r="B159" s="194"/>
      <c r="C159" s="194"/>
      <c r="D159" s="194"/>
      <c r="E159" s="195"/>
      <c r="F159" s="205">
        <f>JEs!D370</f>
        <v>0</v>
      </c>
      <c r="G159" s="205" t="s">
        <v>749</v>
      </c>
      <c r="H159" s="205">
        <f>JEs!F370</f>
        <v>0</v>
      </c>
      <c r="I159" s="193"/>
      <c r="J159" s="193"/>
      <c r="K159" s="194"/>
      <c r="L159" s="194"/>
      <c r="M159" s="194"/>
      <c r="N159" s="193"/>
      <c r="O159" s="194"/>
      <c r="P159" s="194"/>
      <c r="Q159" s="194"/>
    </row>
    <row r="160" spans="1:19" s="641" customFormat="1" x14ac:dyDescent="0.2">
      <c r="A160" s="193"/>
      <c r="B160" s="194"/>
      <c r="C160" s="194"/>
      <c r="D160" s="194"/>
      <c r="E160" s="196"/>
      <c r="F160" s="205">
        <f>JEs!D413</f>
        <v>0</v>
      </c>
      <c r="G160" s="205" t="s">
        <v>805</v>
      </c>
      <c r="H160" s="205">
        <f>JEs!F413</f>
        <v>0</v>
      </c>
      <c r="I160" s="193"/>
      <c r="J160" s="193"/>
      <c r="K160" s="194"/>
      <c r="L160" s="194"/>
      <c r="M160" s="194"/>
      <c r="N160" s="193"/>
      <c r="O160" s="194"/>
      <c r="P160" s="194"/>
      <c r="Q160" s="194"/>
      <c r="R160" s="163"/>
    </row>
    <row r="161" spans="1:18" s="641" customFormat="1" x14ac:dyDescent="0.2">
      <c r="A161" s="193"/>
      <c r="B161" s="194"/>
      <c r="C161" s="194"/>
      <c r="D161" s="194"/>
      <c r="E161" s="196"/>
      <c r="F161" s="205">
        <f>JEs!D449</f>
        <v>0</v>
      </c>
      <c r="G161" s="205" t="s">
        <v>806</v>
      </c>
      <c r="H161" s="205">
        <f>JEs!F449</f>
        <v>0</v>
      </c>
      <c r="I161" s="193"/>
      <c r="J161" s="193"/>
      <c r="K161" s="194"/>
      <c r="L161" s="194"/>
      <c r="M161" s="194"/>
      <c r="N161" s="193"/>
      <c r="O161" s="194"/>
      <c r="P161" s="194"/>
      <c r="Q161" s="194"/>
      <c r="R161" s="163"/>
    </row>
    <row r="162" spans="1:18" s="641" customFormat="1" x14ac:dyDescent="0.2">
      <c r="A162" s="193"/>
      <c r="B162" s="194"/>
      <c r="C162" s="194"/>
      <c r="D162" s="194"/>
      <c r="E162" s="196"/>
      <c r="F162" s="205">
        <f>JEs!D454</f>
        <v>0</v>
      </c>
      <c r="G162" s="205" t="s">
        <v>807</v>
      </c>
      <c r="H162" s="205">
        <f>JEs!F454</f>
        <v>0</v>
      </c>
      <c r="I162" s="193"/>
      <c r="J162" s="193"/>
      <c r="K162" s="194"/>
      <c r="L162" s="194"/>
      <c r="M162" s="194"/>
      <c r="N162" s="193"/>
      <c r="O162" s="194"/>
      <c r="P162" s="194"/>
      <c r="Q162" s="194"/>
      <c r="R162" s="163"/>
    </row>
    <row r="163" spans="1:18" x14ac:dyDescent="0.2">
      <c r="A163" s="200"/>
      <c r="B163" s="194"/>
      <c r="C163" s="194"/>
      <c r="D163" s="194"/>
      <c r="E163" s="195"/>
      <c r="F163" s="205"/>
      <c r="G163" s="205"/>
      <c r="H163" s="205"/>
      <c r="I163" s="193"/>
      <c r="J163" s="193"/>
      <c r="K163" s="194"/>
      <c r="L163" s="194"/>
      <c r="M163" s="194"/>
      <c r="N163" s="193"/>
      <c r="O163" s="194"/>
      <c r="P163" s="194"/>
      <c r="Q163" s="194"/>
    </row>
    <row r="164" spans="1:18" x14ac:dyDescent="0.2">
      <c r="A164" s="200"/>
      <c r="B164" s="194"/>
      <c r="C164" s="194"/>
      <c r="D164" s="194"/>
      <c r="E164" s="195"/>
      <c r="F164" s="205"/>
      <c r="G164" s="205"/>
      <c r="H164" s="205"/>
      <c r="I164" s="193"/>
      <c r="J164" s="193"/>
      <c r="K164" s="194"/>
      <c r="L164" s="194"/>
      <c r="M164" s="194"/>
      <c r="N164" s="193"/>
      <c r="O164" s="194"/>
      <c r="P164" s="194"/>
      <c r="Q164" s="194"/>
    </row>
    <row r="165" spans="1:18" x14ac:dyDescent="0.2">
      <c r="A165" s="200"/>
      <c r="B165" s="194"/>
      <c r="C165" s="194"/>
      <c r="D165" s="194"/>
      <c r="E165" s="195"/>
      <c r="F165" s="205"/>
      <c r="G165" s="205"/>
      <c r="H165" s="205"/>
      <c r="I165" s="193"/>
      <c r="J165" s="193"/>
      <c r="K165" s="194"/>
      <c r="L165" s="194"/>
      <c r="M165" s="194"/>
      <c r="N165" s="193"/>
      <c r="O165" s="194"/>
      <c r="P165" s="194"/>
      <c r="Q165" s="194"/>
    </row>
    <row r="166" spans="1:18" x14ac:dyDescent="0.2">
      <c r="A166" s="200" t="s">
        <v>17</v>
      </c>
      <c r="B166" s="194"/>
      <c r="C166" s="194"/>
      <c r="D166" s="194"/>
      <c r="E166" s="195"/>
      <c r="F166" s="205"/>
      <c r="G166" s="205" t="s">
        <v>502</v>
      </c>
      <c r="H166" s="205">
        <f>JEs!F165</f>
        <v>0</v>
      </c>
      <c r="I166" s="193"/>
      <c r="J166" s="193"/>
      <c r="K166" s="194"/>
      <c r="L166" s="194"/>
      <c r="M166" s="194">
        <f>D166+H166-F166+H167</f>
        <v>0</v>
      </c>
      <c r="N166" s="193"/>
      <c r="O166" s="194"/>
      <c r="P166" s="194"/>
      <c r="Q166" s="194"/>
    </row>
    <row r="167" spans="1:18" x14ac:dyDescent="0.2">
      <c r="A167" s="200"/>
      <c r="B167" s="194"/>
      <c r="C167" s="194"/>
      <c r="D167" s="194"/>
      <c r="E167" s="195"/>
      <c r="F167" s="205"/>
      <c r="G167" s="205"/>
      <c r="H167" s="205"/>
      <c r="I167" s="193"/>
      <c r="J167" s="193"/>
      <c r="K167" s="194"/>
      <c r="L167" s="194"/>
      <c r="M167" s="194"/>
      <c r="N167" s="193"/>
      <c r="O167" s="194"/>
      <c r="P167" s="194"/>
      <c r="Q167" s="194"/>
    </row>
    <row r="168" spans="1:18" x14ac:dyDescent="0.2">
      <c r="A168" s="278" t="s">
        <v>18</v>
      </c>
      <c r="B168" s="194"/>
      <c r="C168" s="194"/>
      <c r="D168" s="194"/>
      <c r="E168" s="195"/>
      <c r="F168" s="205"/>
      <c r="G168" s="205" t="s">
        <v>502</v>
      </c>
      <c r="H168" s="205">
        <f>JEs!F166</f>
        <v>0</v>
      </c>
      <c r="I168" s="193"/>
      <c r="J168" s="193"/>
      <c r="K168" s="194"/>
      <c r="L168" s="194"/>
      <c r="M168" s="194">
        <f>D168+H168-F169</f>
        <v>0</v>
      </c>
      <c r="N168" s="193"/>
      <c r="O168" s="194"/>
      <c r="P168" s="194"/>
      <c r="Q168" s="194"/>
    </row>
    <row r="169" spans="1:18" x14ac:dyDescent="0.2">
      <c r="A169" s="200"/>
      <c r="B169" s="194"/>
      <c r="C169" s="194"/>
      <c r="D169" s="194"/>
      <c r="E169" s="195"/>
      <c r="F169" s="205">
        <f>JEs!D33</f>
        <v>0</v>
      </c>
      <c r="G169" s="205" t="s">
        <v>203</v>
      </c>
      <c r="H169" s="205"/>
      <c r="I169" s="193"/>
      <c r="J169" s="193"/>
      <c r="K169" s="194"/>
      <c r="L169" s="194"/>
      <c r="M169" s="194"/>
      <c r="N169" s="193"/>
      <c r="O169" s="194"/>
      <c r="P169" s="194"/>
      <c r="Q169" s="194"/>
    </row>
    <row r="170" spans="1:18" x14ac:dyDescent="0.2">
      <c r="A170" s="200" t="s">
        <v>20</v>
      </c>
      <c r="B170" s="197"/>
      <c r="C170" s="197"/>
      <c r="D170" s="197"/>
      <c r="E170" s="196"/>
      <c r="F170" s="205"/>
      <c r="G170" s="205" t="s">
        <v>502</v>
      </c>
      <c r="H170" s="205">
        <f>JEs!F167</f>
        <v>0</v>
      </c>
      <c r="I170" s="193"/>
      <c r="J170" s="193"/>
      <c r="K170" s="194"/>
      <c r="L170" s="194"/>
      <c r="M170" s="194">
        <f>D170+H170-F170</f>
        <v>0</v>
      </c>
      <c r="N170" s="193"/>
      <c r="O170" s="194"/>
      <c r="P170" s="194"/>
      <c r="Q170" s="194"/>
    </row>
    <row r="171" spans="1:18" x14ac:dyDescent="0.2">
      <c r="A171" s="200" t="s">
        <v>21</v>
      </c>
      <c r="B171" s="197"/>
      <c r="C171" s="197"/>
      <c r="D171" s="197"/>
      <c r="E171" s="196"/>
      <c r="F171" s="205"/>
      <c r="G171" s="205" t="s">
        <v>502</v>
      </c>
      <c r="H171" s="205">
        <f>JEs!F168</f>
        <v>0</v>
      </c>
      <c r="I171" s="193"/>
      <c r="J171" s="193"/>
      <c r="K171" s="194"/>
      <c r="L171" s="194"/>
      <c r="M171" s="194">
        <f t="shared" ref="M171:M192" si="2">D171+H171-F171</f>
        <v>0</v>
      </c>
      <c r="N171" s="193"/>
      <c r="O171" s="194"/>
      <c r="P171" s="194"/>
      <c r="Q171" s="194"/>
    </row>
    <row r="172" spans="1:18" x14ac:dyDescent="0.2">
      <c r="A172" s="200" t="s">
        <v>19</v>
      </c>
      <c r="B172" s="197"/>
      <c r="C172" s="197"/>
      <c r="D172" s="197"/>
      <c r="E172" s="196"/>
      <c r="F172" s="205"/>
      <c r="G172" s="205" t="s">
        <v>502</v>
      </c>
      <c r="H172" s="205">
        <f>JEs!F169</f>
        <v>0</v>
      </c>
      <c r="I172" s="193"/>
      <c r="J172" s="193"/>
      <c r="K172" s="194"/>
      <c r="L172" s="194"/>
      <c r="M172" s="194">
        <f t="shared" si="2"/>
        <v>0</v>
      </c>
      <c r="N172" s="193"/>
      <c r="O172" s="194"/>
      <c r="P172" s="194"/>
      <c r="Q172" s="198"/>
    </row>
    <row r="173" spans="1:18" x14ac:dyDescent="0.2">
      <c r="A173" s="278" t="s">
        <v>682</v>
      </c>
      <c r="B173" s="197"/>
      <c r="C173" s="197"/>
      <c r="D173" s="197"/>
      <c r="E173" s="196"/>
      <c r="F173" s="205"/>
      <c r="G173" s="205" t="s">
        <v>502</v>
      </c>
      <c r="H173" s="205">
        <f>JEs!F170</f>
        <v>0</v>
      </c>
      <c r="I173" s="193"/>
      <c r="J173" s="193"/>
      <c r="K173" s="194"/>
      <c r="L173" s="194"/>
      <c r="M173" s="194">
        <f t="shared" si="2"/>
        <v>0</v>
      </c>
      <c r="N173" s="193"/>
      <c r="O173" s="194"/>
      <c r="P173" s="194"/>
      <c r="Q173" s="194"/>
    </row>
    <row r="174" spans="1:18" x14ac:dyDescent="0.2">
      <c r="A174" s="200" t="s">
        <v>22</v>
      </c>
      <c r="B174" s="197"/>
      <c r="C174" s="197"/>
      <c r="D174" s="197"/>
      <c r="E174" s="196"/>
      <c r="F174" s="205"/>
      <c r="G174" s="205" t="s">
        <v>502</v>
      </c>
      <c r="H174" s="205">
        <f>JEs!F171</f>
        <v>0</v>
      </c>
      <c r="I174" s="193"/>
      <c r="J174" s="193"/>
      <c r="K174" s="194"/>
      <c r="L174" s="194"/>
      <c r="M174" s="194">
        <f t="shared" si="2"/>
        <v>0</v>
      </c>
      <c r="N174" s="193"/>
      <c r="O174" s="194"/>
      <c r="P174" s="194"/>
      <c r="Q174" s="198"/>
    </row>
    <row r="175" spans="1:18" x14ac:dyDescent="0.2">
      <c r="A175" s="278" t="s">
        <v>683</v>
      </c>
      <c r="B175" s="197"/>
      <c r="C175" s="197"/>
      <c r="D175" s="197"/>
      <c r="E175" s="196"/>
      <c r="F175" s="205"/>
      <c r="G175" s="205" t="s">
        <v>502</v>
      </c>
      <c r="H175" s="205">
        <f>JEs!F172</f>
        <v>0</v>
      </c>
      <c r="I175" s="193"/>
      <c r="J175" s="193"/>
      <c r="K175" s="194"/>
      <c r="L175" s="194"/>
      <c r="M175" s="194">
        <f t="shared" si="2"/>
        <v>0</v>
      </c>
      <c r="N175" s="193"/>
      <c r="O175" s="194"/>
      <c r="P175" s="194"/>
      <c r="Q175" s="194"/>
    </row>
    <row r="176" spans="1:18" x14ac:dyDescent="0.2">
      <c r="A176" s="200" t="s">
        <v>23</v>
      </c>
      <c r="B176" s="197"/>
      <c r="C176" s="197"/>
      <c r="D176" s="197"/>
      <c r="E176" s="196"/>
      <c r="F176" s="205"/>
      <c r="G176" s="205" t="s">
        <v>502</v>
      </c>
      <c r="H176" s="205">
        <f>JEs!F173</f>
        <v>0</v>
      </c>
      <c r="I176" s="193"/>
      <c r="J176" s="193"/>
      <c r="K176" s="194"/>
      <c r="L176" s="194"/>
      <c r="M176" s="194">
        <f t="shared" si="2"/>
        <v>0</v>
      </c>
      <c r="N176" s="193"/>
      <c r="O176" s="194"/>
      <c r="P176" s="194"/>
      <c r="Q176" s="194"/>
    </row>
    <row r="177" spans="1:17" x14ac:dyDescent="0.2">
      <c r="A177" s="200" t="s">
        <v>24</v>
      </c>
      <c r="B177" s="197"/>
      <c r="C177" s="197"/>
      <c r="D177" s="197"/>
      <c r="E177" s="196"/>
      <c r="F177" s="205"/>
      <c r="G177" s="205" t="s">
        <v>502</v>
      </c>
      <c r="H177" s="205">
        <f>JEs!F174</f>
        <v>0</v>
      </c>
      <c r="I177" s="193"/>
      <c r="J177" s="193"/>
      <c r="K177" s="194"/>
      <c r="L177" s="194"/>
      <c r="M177" s="194">
        <f t="shared" si="2"/>
        <v>0</v>
      </c>
      <c r="N177" s="193"/>
      <c r="O177" s="194"/>
      <c r="P177" s="194"/>
      <c r="Q177" s="194"/>
    </row>
    <row r="178" spans="1:17" x14ac:dyDescent="0.2">
      <c r="A178" s="200" t="s">
        <v>663</v>
      </c>
      <c r="B178" s="197"/>
      <c r="C178" s="197"/>
      <c r="D178" s="197"/>
      <c r="E178" s="196"/>
      <c r="F178" s="205"/>
      <c r="G178" s="205" t="s">
        <v>502</v>
      </c>
      <c r="H178" s="205">
        <f>JEs!F176</f>
        <v>0</v>
      </c>
      <c r="I178" s="193"/>
      <c r="J178" s="193"/>
      <c r="K178" s="194"/>
      <c r="L178" s="194"/>
      <c r="M178" s="194">
        <f>D178+H178-F178</f>
        <v>0</v>
      </c>
      <c r="N178" s="193"/>
      <c r="O178" s="194"/>
      <c r="P178" s="194"/>
      <c r="Q178" s="194"/>
    </row>
    <row r="179" spans="1:17" x14ac:dyDescent="0.2">
      <c r="A179" s="200" t="s">
        <v>54</v>
      </c>
      <c r="B179" s="197"/>
      <c r="C179" s="197"/>
      <c r="D179" s="197"/>
      <c r="E179" s="196"/>
      <c r="F179" s="205">
        <f>JEs!D175</f>
        <v>0</v>
      </c>
      <c r="G179" s="205" t="s">
        <v>502</v>
      </c>
      <c r="H179" s="205">
        <f>JEs!F175</f>
        <v>0</v>
      </c>
      <c r="I179" s="193"/>
      <c r="J179" s="193"/>
      <c r="K179" s="194"/>
      <c r="L179" s="194"/>
      <c r="M179" s="194">
        <f>D179+H179-F180+H181</f>
        <v>0</v>
      </c>
      <c r="N179" s="193"/>
      <c r="O179" s="194"/>
      <c r="P179" s="194"/>
      <c r="Q179" s="194"/>
    </row>
    <row r="180" spans="1:17" x14ac:dyDescent="0.2">
      <c r="A180" s="200"/>
      <c r="B180" s="197"/>
      <c r="C180" s="197"/>
      <c r="D180" s="197"/>
      <c r="E180" s="196"/>
      <c r="F180" s="205">
        <f>JEs!D34</f>
        <v>0</v>
      </c>
      <c r="G180" s="205" t="s">
        <v>203</v>
      </c>
      <c r="H180" s="205"/>
      <c r="I180" s="193"/>
      <c r="J180" s="193"/>
      <c r="K180" s="194"/>
      <c r="L180" s="194"/>
      <c r="M180" s="194"/>
      <c r="N180" s="193"/>
      <c r="O180" s="194"/>
      <c r="P180" s="194"/>
      <c r="Q180" s="194"/>
    </row>
    <row r="181" spans="1:17" x14ac:dyDescent="0.2">
      <c r="A181" s="200"/>
      <c r="B181" s="197"/>
      <c r="C181" s="197"/>
      <c r="D181" s="197"/>
      <c r="E181" s="196"/>
      <c r="F181" s="205"/>
      <c r="G181" s="205"/>
      <c r="H181" s="205"/>
      <c r="I181" s="193"/>
      <c r="J181" s="193"/>
      <c r="K181" s="194"/>
      <c r="L181" s="194"/>
      <c r="M181" s="194"/>
      <c r="N181" s="193"/>
      <c r="O181" s="194"/>
      <c r="P181" s="194"/>
      <c r="Q181" s="194"/>
    </row>
    <row r="182" spans="1:17" x14ac:dyDescent="0.2">
      <c r="A182" s="200" t="s">
        <v>55</v>
      </c>
      <c r="B182" s="197"/>
      <c r="C182" s="197"/>
      <c r="D182" s="197"/>
      <c r="E182" s="196"/>
      <c r="F182" s="205">
        <f>JEs!D177</f>
        <v>0</v>
      </c>
      <c r="G182" s="205" t="s">
        <v>502</v>
      </c>
      <c r="H182" s="205">
        <f>JEs!F177</f>
        <v>0</v>
      </c>
      <c r="I182" s="193"/>
      <c r="J182" s="193"/>
      <c r="K182" s="194"/>
      <c r="L182" s="194"/>
      <c r="M182" s="194">
        <f>D182+H182-F182</f>
        <v>0</v>
      </c>
      <c r="N182" s="193"/>
      <c r="O182" s="194"/>
      <c r="P182" s="194"/>
      <c r="Q182" s="194"/>
    </row>
    <row r="183" spans="1:17" x14ac:dyDescent="0.2">
      <c r="A183" s="200" t="s">
        <v>25</v>
      </c>
      <c r="B183" s="194"/>
      <c r="C183" s="194"/>
      <c r="D183" s="194"/>
      <c r="E183" s="196"/>
      <c r="F183" s="205"/>
      <c r="G183" s="205" t="s">
        <v>502</v>
      </c>
      <c r="H183" s="205">
        <f>JEs!F178</f>
        <v>0</v>
      </c>
      <c r="I183" s="193"/>
      <c r="J183" s="193"/>
      <c r="K183" s="194"/>
      <c r="L183" s="194"/>
      <c r="M183" s="194">
        <f>D183+H183-F183+H184-F184</f>
        <v>0</v>
      </c>
      <c r="N183" s="193"/>
      <c r="O183" s="194"/>
      <c r="P183" s="194"/>
      <c r="Q183" s="194"/>
    </row>
    <row r="184" spans="1:17" x14ac:dyDescent="0.2">
      <c r="A184" s="200"/>
      <c r="B184" s="194"/>
      <c r="C184" s="194"/>
      <c r="D184" s="194"/>
      <c r="E184" s="196"/>
      <c r="F184" s="205"/>
      <c r="G184" s="205" t="s">
        <v>478</v>
      </c>
      <c r="H184" s="205">
        <f>JEs!F16</f>
        <v>0</v>
      </c>
      <c r="I184" s="193"/>
      <c r="J184" s="193"/>
      <c r="K184" s="194"/>
      <c r="L184" s="194"/>
      <c r="M184" s="194"/>
      <c r="N184" s="193"/>
      <c r="O184" s="194"/>
      <c r="P184" s="194"/>
      <c r="Q184" s="194"/>
    </row>
    <row r="185" spans="1:17" ht="12.75" customHeight="1" x14ac:dyDescent="0.2">
      <c r="A185" s="200" t="s">
        <v>26</v>
      </c>
      <c r="B185" s="194"/>
      <c r="C185" s="194"/>
      <c r="D185" s="194"/>
      <c r="E185" s="196"/>
      <c r="F185" s="205"/>
      <c r="G185" s="205" t="s">
        <v>502</v>
      </c>
      <c r="H185" s="205">
        <f>JEs!F179</f>
        <v>0</v>
      </c>
      <c r="I185" s="193"/>
      <c r="J185" s="193"/>
      <c r="K185" s="194"/>
      <c r="L185" s="194"/>
      <c r="M185" s="194">
        <f>D185+H185-F185+H186-F186</f>
        <v>0</v>
      </c>
      <c r="N185" s="193"/>
      <c r="O185" s="194"/>
      <c r="P185" s="194"/>
      <c r="Q185" s="194"/>
    </row>
    <row r="186" spans="1:17" ht="12.75" customHeight="1" x14ac:dyDescent="0.2">
      <c r="A186" s="200"/>
      <c r="B186" s="194"/>
      <c r="C186" s="194"/>
      <c r="D186" s="194"/>
      <c r="E186" s="196"/>
      <c r="F186" s="205"/>
      <c r="G186" s="205" t="s">
        <v>478</v>
      </c>
      <c r="H186" s="205">
        <f>JEs!F17</f>
        <v>0</v>
      </c>
      <c r="I186" s="193"/>
      <c r="J186" s="193"/>
      <c r="K186" s="194"/>
      <c r="L186" s="194"/>
      <c r="M186" s="194"/>
      <c r="N186" s="193"/>
      <c r="O186" s="194"/>
      <c r="P186" s="194"/>
      <c r="Q186" s="194"/>
    </row>
    <row r="187" spans="1:17" ht="12.75" customHeight="1" x14ac:dyDescent="0.2">
      <c r="A187" s="200" t="s">
        <v>27</v>
      </c>
      <c r="B187" s="194"/>
      <c r="C187" s="194"/>
      <c r="D187" s="194"/>
      <c r="E187" s="196"/>
      <c r="F187" s="205"/>
      <c r="G187" s="205" t="s">
        <v>502</v>
      </c>
      <c r="H187" s="205">
        <f>JEs!F180</f>
        <v>0</v>
      </c>
      <c r="I187" s="193"/>
      <c r="J187" s="193"/>
      <c r="K187" s="194"/>
      <c r="L187" s="194"/>
      <c r="M187" s="194">
        <f>D187+H187-F187+H188-F188</f>
        <v>0</v>
      </c>
      <c r="N187" s="193"/>
      <c r="O187" s="194"/>
      <c r="P187" s="194"/>
      <c r="Q187" s="194"/>
    </row>
    <row r="188" spans="1:17" ht="12.75" customHeight="1" x14ac:dyDescent="0.2">
      <c r="A188" s="200"/>
      <c r="B188" s="194"/>
      <c r="C188" s="194"/>
      <c r="D188" s="194"/>
      <c r="E188" s="196"/>
      <c r="F188" s="205"/>
      <c r="G188" s="205" t="s">
        <v>478</v>
      </c>
      <c r="H188" s="205">
        <f>JEs!F18</f>
        <v>0</v>
      </c>
      <c r="I188" s="193"/>
      <c r="J188" s="193"/>
      <c r="K188" s="194"/>
      <c r="L188" s="194"/>
      <c r="M188" s="194"/>
      <c r="N188" s="193"/>
      <c r="O188" s="194"/>
      <c r="P188" s="194"/>
      <c r="Q188" s="194"/>
    </row>
    <row r="189" spans="1:17" ht="12.75" customHeight="1" x14ac:dyDescent="0.2">
      <c r="A189" s="278" t="s">
        <v>684</v>
      </c>
      <c r="B189" s="194"/>
      <c r="C189" s="194"/>
      <c r="D189" s="194"/>
      <c r="E189" s="196"/>
      <c r="F189" s="205"/>
      <c r="G189" s="205" t="s">
        <v>502</v>
      </c>
      <c r="H189" s="205">
        <f>JEs!F181</f>
        <v>0</v>
      </c>
      <c r="I189" s="193"/>
      <c r="J189" s="193"/>
      <c r="K189" s="194"/>
      <c r="L189" s="194"/>
      <c r="M189" s="194">
        <f t="shared" si="2"/>
        <v>0</v>
      </c>
      <c r="N189" s="193"/>
      <c r="O189" s="194"/>
      <c r="P189" s="194"/>
      <c r="Q189" s="194"/>
    </row>
    <row r="190" spans="1:17" ht="12.75" customHeight="1" x14ac:dyDescent="0.2">
      <c r="A190" s="200" t="s">
        <v>28</v>
      </c>
      <c r="B190" s="194"/>
      <c r="C190" s="194"/>
      <c r="D190" s="194"/>
      <c r="E190" s="196"/>
      <c r="F190" s="205"/>
      <c r="G190" s="205" t="s">
        <v>502</v>
      </c>
      <c r="H190" s="205">
        <f>JEs!F182</f>
        <v>0</v>
      </c>
      <c r="I190" s="193"/>
      <c r="J190" s="193"/>
      <c r="K190" s="194"/>
      <c r="L190" s="194"/>
      <c r="M190" s="194">
        <f t="shared" si="2"/>
        <v>0</v>
      </c>
      <c r="N190" s="193"/>
      <c r="O190" s="194"/>
      <c r="P190" s="194"/>
      <c r="Q190" s="194"/>
    </row>
    <row r="191" spans="1:17" x14ac:dyDescent="0.2">
      <c r="A191" s="278" t="s">
        <v>685</v>
      </c>
      <c r="B191" s="197"/>
      <c r="C191" s="197"/>
      <c r="D191" s="194"/>
      <c r="E191" s="196"/>
      <c r="F191" s="205"/>
      <c r="G191" s="205" t="s">
        <v>502</v>
      </c>
      <c r="H191" s="205">
        <f>JEs!F183</f>
        <v>0</v>
      </c>
      <c r="I191" s="193"/>
      <c r="J191" s="193"/>
      <c r="K191" s="194"/>
      <c r="L191" s="194"/>
      <c r="M191" s="194">
        <f t="shared" si="2"/>
        <v>0</v>
      </c>
      <c r="N191" s="193"/>
      <c r="O191" s="194"/>
      <c r="P191" s="194"/>
      <c r="Q191" s="194"/>
    </row>
    <row r="192" spans="1:17" x14ac:dyDescent="0.2">
      <c r="A192" s="200" t="s">
        <v>29</v>
      </c>
      <c r="B192" s="194"/>
      <c r="C192" s="194"/>
      <c r="D192" s="194"/>
      <c r="E192" s="196"/>
      <c r="F192" s="205"/>
      <c r="G192" s="205" t="s">
        <v>502</v>
      </c>
      <c r="H192" s="205">
        <f>JEs!F184</f>
        <v>0</v>
      </c>
      <c r="I192" s="193"/>
      <c r="J192" s="193"/>
      <c r="K192" s="194"/>
      <c r="L192" s="194"/>
      <c r="M192" s="194">
        <f t="shared" si="2"/>
        <v>0</v>
      </c>
      <c r="N192" s="193"/>
      <c r="O192" s="194"/>
      <c r="P192" s="194"/>
      <c r="Q192" s="194"/>
    </row>
    <row r="193" spans="1:17" x14ac:dyDescent="0.2">
      <c r="A193" s="200" t="s">
        <v>30</v>
      </c>
      <c r="B193" s="194"/>
      <c r="C193" s="194"/>
      <c r="D193" s="194"/>
      <c r="E193" s="196"/>
      <c r="F193" s="205"/>
      <c r="G193" s="205" t="s">
        <v>502</v>
      </c>
      <c r="H193" s="205">
        <f>JEs!F185</f>
        <v>0</v>
      </c>
      <c r="I193" s="193"/>
      <c r="J193" s="193"/>
      <c r="K193" s="194"/>
      <c r="L193" s="194"/>
      <c r="M193" s="194">
        <f>D193+H193-F193</f>
        <v>0</v>
      </c>
      <c r="N193" s="193"/>
      <c r="O193" s="194"/>
      <c r="P193" s="194"/>
      <c r="Q193" s="194"/>
    </row>
    <row r="194" spans="1:17" x14ac:dyDescent="0.2">
      <c r="A194" s="200" t="s">
        <v>668</v>
      </c>
      <c r="B194" s="197"/>
      <c r="C194" s="197"/>
      <c r="D194" s="197"/>
      <c r="E194" s="196"/>
      <c r="F194" s="205"/>
      <c r="G194" s="205" t="s">
        <v>502</v>
      </c>
      <c r="H194" s="205">
        <f>JEs!F186</f>
        <v>0</v>
      </c>
      <c r="I194" s="193"/>
      <c r="J194" s="193"/>
      <c r="K194" s="194"/>
      <c r="L194" s="194"/>
      <c r="M194" s="194">
        <f>D194+H194-F194</f>
        <v>0</v>
      </c>
      <c r="N194" s="193"/>
      <c r="O194" s="194"/>
      <c r="P194" s="194"/>
      <c r="Q194" s="194"/>
    </row>
    <row r="195" spans="1:17" x14ac:dyDescent="0.2">
      <c r="A195" s="278" t="s">
        <v>31</v>
      </c>
      <c r="B195" s="194"/>
      <c r="C195" s="194"/>
      <c r="D195" s="194"/>
      <c r="E195" s="196"/>
      <c r="F195" s="205"/>
      <c r="G195" s="205" t="s">
        <v>478</v>
      </c>
      <c r="H195" s="205">
        <f>JEs!F23</f>
        <v>0</v>
      </c>
      <c r="I195" s="193"/>
      <c r="J195" s="193"/>
      <c r="K195" s="194"/>
      <c r="L195" s="194"/>
      <c r="M195" s="194">
        <f>D195+H196-F195+H195-F196</f>
        <v>0</v>
      </c>
      <c r="N195" s="193"/>
      <c r="O195" s="194"/>
      <c r="P195" s="194"/>
      <c r="Q195" s="194"/>
    </row>
    <row r="196" spans="1:17" x14ac:dyDescent="0.2">
      <c r="A196" s="200"/>
      <c r="B196" s="194"/>
      <c r="C196" s="194"/>
      <c r="D196" s="194"/>
      <c r="E196" s="196"/>
      <c r="F196" s="205">
        <f>JEs!D187</f>
        <v>0</v>
      </c>
      <c r="G196" s="205" t="s">
        <v>502</v>
      </c>
      <c r="H196" s="205">
        <f>JEs!F187</f>
        <v>0</v>
      </c>
      <c r="I196" s="193"/>
      <c r="J196" s="193"/>
      <c r="K196" s="194"/>
      <c r="L196" s="194"/>
      <c r="M196" s="194"/>
      <c r="N196" s="193"/>
      <c r="O196" s="194"/>
      <c r="P196" s="194"/>
      <c r="Q196" s="194"/>
    </row>
    <row r="197" spans="1:17" x14ac:dyDescent="0.2">
      <c r="A197" s="200" t="s">
        <v>32</v>
      </c>
      <c r="B197" s="194"/>
      <c r="C197" s="194"/>
      <c r="D197" s="194"/>
      <c r="E197" s="196"/>
      <c r="F197" s="205">
        <f>JEs!D188</f>
        <v>0</v>
      </c>
      <c r="G197" s="205" t="s">
        <v>502</v>
      </c>
      <c r="H197" s="205">
        <f>JEs!F188</f>
        <v>0</v>
      </c>
      <c r="I197" s="193"/>
      <c r="J197" s="193"/>
      <c r="K197" s="194"/>
      <c r="L197" s="194"/>
      <c r="M197" s="194">
        <f>D197+H197-F197</f>
        <v>0</v>
      </c>
      <c r="N197" s="193"/>
      <c r="O197" s="194"/>
      <c r="P197" s="194"/>
      <c r="Q197" s="194"/>
    </row>
    <row r="198" spans="1:17" x14ac:dyDescent="0.2">
      <c r="A198" s="200" t="s">
        <v>33</v>
      </c>
      <c r="B198" s="194"/>
      <c r="C198" s="194"/>
      <c r="D198" s="194"/>
      <c r="E198" s="196"/>
      <c r="F198" s="205"/>
      <c r="G198" s="205" t="s">
        <v>502</v>
      </c>
      <c r="H198" s="205">
        <f>JEs!F189</f>
        <v>0</v>
      </c>
      <c r="I198" s="193"/>
      <c r="J198" s="193"/>
      <c r="K198" s="194"/>
      <c r="L198" s="194"/>
      <c r="M198" s="194">
        <f t="shared" ref="M198:M209" si="3">D198+H198-F198</f>
        <v>0</v>
      </c>
      <c r="N198" s="193"/>
      <c r="O198" s="194"/>
      <c r="P198" s="194"/>
      <c r="Q198" s="194"/>
    </row>
    <row r="199" spans="1:17" x14ac:dyDescent="0.2">
      <c r="A199" s="200" t="s">
        <v>34</v>
      </c>
      <c r="B199" s="194"/>
      <c r="C199" s="194"/>
      <c r="D199" s="194"/>
      <c r="E199" s="196"/>
      <c r="F199" s="205"/>
      <c r="G199" s="205" t="s">
        <v>502</v>
      </c>
      <c r="H199" s="205">
        <f>JEs!F190</f>
        <v>0</v>
      </c>
      <c r="I199" s="193"/>
      <c r="J199" s="193"/>
      <c r="K199" s="194"/>
      <c r="L199" s="194"/>
      <c r="M199" s="194">
        <f t="shared" si="3"/>
        <v>0</v>
      </c>
      <c r="N199" s="193"/>
      <c r="O199" s="194"/>
      <c r="P199" s="194"/>
      <c r="Q199" s="194"/>
    </row>
    <row r="200" spans="1:17" x14ac:dyDescent="0.2">
      <c r="A200" s="200" t="s">
        <v>35</v>
      </c>
      <c r="B200" s="194"/>
      <c r="C200" s="194"/>
      <c r="D200" s="194"/>
      <c r="E200" s="196"/>
      <c r="F200" s="205"/>
      <c r="G200" s="205" t="s">
        <v>502</v>
      </c>
      <c r="H200" s="205">
        <f>JEs!F191</f>
        <v>0</v>
      </c>
      <c r="I200" s="193"/>
      <c r="J200" s="193"/>
      <c r="K200" s="194"/>
      <c r="L200" s="194"/>
      <c r="M200" s="194">
        <f t="shared" si="3"/>
        <v>0</v>
      </c>
      <c r="N200" s="193"/>
      <c r="O200" s="194"/>
      <c r="P200" s="194"/>
      <c r="Q200" s="194"/>
    </row>
    <row r="201" spans="1:17" x14ac:dyDescent="0.2">
      <c r="A201" s="278" t="s">
        <v>686</v>
      </c>
      <c r="B201" s="194"/>
      <c r="C201" s="194"/>
      <c r="D201" s="194"/>
      <c r="E201" s="196"/>
      <c r="F201" s="205"/>
      <c r="G201" s="205" t="s">
        <v>502</v>
      </c>
      <c r="H201" s="205">
        <f>JEs!F192</f>
        <v>0</v>
      </c>
      <c r="I201" s="193"/>
      <c r="J201" s="193"/>
      <c r="K201" s="194"/>
      <c r="L201" s="194"/>
      <c r="M201" s="194">
        <f t="shared" si="3"/>
        <v>0</v>
      </c>
      <c r="N201" s="193"/>
      <c r="O201" s="194"/>
      <c r="P201" s="194"/>
      <c r="Q201" s="194"/>
    </row>
    <row r="202" spans="1:17" x14ac:dyDescent="0.2">
      <c r="A202" s="200" t="s">
        <v>37</v>
      </c>
      <c r="B202" s="194"/>
      <c r="C202" s="194"/>
      <c r="D202" s="194"/>
      <c r="E202" s="196"/>
      <c r="F202" s="205"/>
      <c r="G202" s="205" t="s">
        <v>502</v>
      </c>
      <c r="H202" s="205">
        <f>JEs!F193</f>
        <v>0</v>
      </c>
      <c r="I202" s="193"/>
      <c r="J202" s="193"/>
      <c r="K202" s="194"/>
      <c r="L202" s="194"/>
      <c r="M202" s="194">
        <f t="shared" si="3"/>
        <v>0</v>
      </c>
      <c r="N202" s="193"/>
      <c r="O202" s="194"/>
      <c r="P202" s="194"/>
      <c r="Q202" s="194"/>
    </row>
    <row r="203" spans="1:17" x14ac:dyDescent="0.2">
      <c r="A203" s="278" t="s">
        <v>675</v>
      </c>
      <c r="B203" s="194"/>
      <c r="C203" s="194"/>
      <c r="D203" s="194"/>
      <c r="E203" s="196"/>
      <c r="F203" s="205"/>
      <c r="G203" s="205" t="s">
        <v>502</v>
      </c>
      <c r="H203" s="205">
        <f>JEs!F194</f>
        <v>0</v>
      </c>
      <c r="I203" s="193"/>
      <c r="J203" s="193"/>
      <c r="K203" s="194"/>
      <c r="L203" s="194"/>
      <c r="M203" s="194">
        <f t="shared" si="3"/>
        <v>0</v>
      </c>
      <c r="N203" s="193"/>
      <c r="O203" s="194"/>
      <c r="P203" s="194"/>
      <c r="Q203" s="194"/>
    </row>
    <row r="204" spans="1:17" x14ac:dyDescent="0.2">
      <c r="A204" s="200" t="s">
        <v>38</v>
      </c>
      <c r="B204" s="194"/>
      <c r="C204" s="194"/>
      <c r="D204" s="194"/>
      <c r="E204" s="196"/>
      <c r="F204" s="205"/>
      <c r="G204" s="205" t="s">
        <v>502</v>
      </c>
      <c r="H204" s="205">
        <f>JEs!F195</f>
        <v>0</v>
      </c>
      <c r="I204" s="193"/>
      <c r="J204" s="193"/>
      <c r="K204" s="194"/>
      <c r="L204" s="194"/>
      <c r="M204" s="194">
        <f>D204+H204-F204</f>
        <v>0</v>
      </c>
      <c r="N204" s="193"/>
      <c r="O204" s="194"/>
      <c r="P204" s="194"/>
      <c r="Q204" s="194"/>
    </row>
    <row r="205" spans="1:17" x14ac:dyDescent="0.2">
      <c r="A205" s="200" t="s">
        <v>39</v>
      </c>
      <c r="B205" s="194"/>
      <c r="C205" s="194"/>
      <c r="D205" s="194"/>
      <c r="E205" s="196"/>
      <c r="F205" s="205"/>
      <c r="G205" s="205" t="s">
        <v>502</v>
      </c>
      <c r="H205" s="205">
        <f>JEs!F196</f>
        <v>0</v>
      </c>
      <c r="I205" s="193"/>
      <c r="J205" s="193"/>
      <c r="K205" s="194"/>
      <c r="L205" s="194"/>
      <c r="M205" s="194">
        <f t="shared" si="3"/>
        <v>0</v>
      </c>
      <c r="N205" s="193"/>
      <c r="O205" s="194"/>
      <c r="P205" s="194"/>
      <c r="Q205" s="194"/>
    </row>
    <row r="206" spans="1:17" x14ac:dyDescent="0.2">
      <c r="A206" s="278" t="s">
        <v>770</v>
      </c>
      <c r="B206" s="194"/>
      <c r="C206" s="194"/>
      <c r="D206" s="194"/>
      <c r="E206" s="196"/>
      <c r="F206" s="205"/>
      <c r="G206" s="205" t="s">
        <v>502</v>
      </c>
      <c r="H206" s="205">
        <f>JEs!F198</f>
        <v>0</v>
      </c>
      <c r="I206" s="193"/>
      <c r="J206" s="193"/>
      <c r="K206" s="194"/>
      <c r="L206" s="194"/>
      <c r="M206" s="194">
        <f>D206+H206-F206</f>
        <v>0</v>
      </c>
      <c r="N206" s="193"/>
      <c r="O206" s="194"/>
      <c r="P206" s="194"/>
      <c r="Q206" s="194"/>
    </row>
    <row r="207" spans="1:17" x14ac:dyDescent="0.2">
      <c r="A207" s="200" t="s">
        <v>669</v>
      </c>
      <c r="B207" s="197"/>
      <c r="C207" s="197"/>
      <c r="D207" s="197"/>
      <c r="E207" s="196"/>
      <c r="F207" s="205"/>
      <c r="G207" s="205" t="s">
        <v>502</v>
      </c>
      <c r="H207" s="205">
        <f>JEs!F197</f>
        <v>0</v>
      </c>
      <c r="I207" s="193"/>
      <c r="J207" s="193"/>
      <c r="K207" s="194"/>
      <c r="L207" s="194"/>
      <c r="M207" s="194">
        <f>D207+H207-F207</f>
        <v>0</v>
      </c>
      <c r="N207" s="193"/>
      <c r="O207" s="194"/>
      <c r="P207" s="194"/>
      <c r="Q207" s="194"/>
    </row>
    <row r="208" spans="1:17" x14ac:dyDescent="0.2">
      <c r="A208" s="278" t="s">
        <v>525</v>
      </c>
      <c r="B208" s="194"/>
      <c r="C208" s="194"/>
      <c r="D208" s="194"/>
      <c r="E208" s="196"/>
      <c r="F208" s="205"/>
      <c r="G208" s="205" t="s">
        <v>502</v>
      </c>
      <c r="H208" s="205">
        <f>JEs!F199</f>
        <v>0</v>
      </c>
      <c r="I208" s="193"/>
      <c r="J208" s="193"/>
      <c r="K208" s="194"/>
      <c r="L208" s="194"/>
      <c r="M208" s="194">
        <f t="shared" si="3"/>
        <v>0</v>
      </c>
      <c r="N208" s="193"/>
      <c r="O208" s="194"/>
      <c r="P208" s="194"/>
      <c r="Q208" s="194"/>
    </row>
    <row r="209" spans="1:19" x14ac:dyDescent="0.2">
      <c r="A209" s="200"/>
      <c r="B209" s="194"/>
      <c r="C209" s="194"/>
      <c r="D209" s="194"/>
      <c r="E209" s="196"/>
      <c r="F209" s="205"/>
      <c r="G209" s="205"/>
      <c r="H209" s="205"/>
      <c r="I209" s="193"/>
      <c r="J209" s="193"/>
      <c r="K209" s="194"/>
      <c r="L209" s="194"/>
      <c r="M209" s="194">
        <f t="shared" si="3"/>
        <v>0</v>
      </c>
      <c r="N209" s="193"/>
      <c r="O209" s="194"/>
      <c r="P209" s="194"/>
      <c r="Q209" s="194"/>
    </row>
    <row r="210" spans="1:19" x14ac:dyDescent="0.2">
      <c r="A210" s="200"/>
      <c r="B210" s="194"/>
      <c r="C210" s="194"/>
      <c r="D210" s="194"/>
      <c r="E210" s="196"/>
      <c r="F210" s="205"/>
      <c r="G210" s="205"/>
      <c r="H210" s="205"/>
      <c r="I210" s="193"/>
      <c r="J210" s="193"/>
      <c r="K210" s="194"/>
      <c r="L210" s="194"/>
      <c r="M210" s="194"/>
      <c r="N210" s="193"/>
      <c r="O210" s="194"/>
      <c r="P210" s="194"/>
      <c r="Q210" s="194"/>
    </row>
    <row r="211" spans="1:19" x14ac:dyDescent="0.2">
      <c r="A211" s="199" t="s">
        <v>14</v>
      </c>
      <c r="B211" s="194">
        <f>'Gov Funds - Rev-Exp'!J22</f>
        <v>0</v>
      </c>
      <c r="C211" s="194"/>
      <c r="D211" s="194"/>
      <c r="E211" s="196"/>
      <c r="F211" s="205">
        <f>JEs!D48</f>
        <v>0</v>
      </c>
      <c r="G211" s="205" t="s">
        <v>484</v>
      </c>
      <c r="H211" s="205"/>
      <c r="I211" s="193"/>
      <c r="J211" s="193"/>
      <c r="K211" s="194">
        <f>B211+F211-H211+F212-H212+F213-H213+F214-H214+F215-H215+F216-H216+F217-H217+F218-H218+F219-H219+F220-H220+F221-H221</f>
        <v>0</v>
      </c>
      <c r="L211" s="194"/>
      <c r="M211" s="194"/>
      <c r="N211" s="193"/>
      <c r="O211" s="194"/>
      <c r="P211" s="194"/>
      <c r="Q211" s="194"/>
    </row>
    <row r="212" spans="1:19" x14ac:dyDescent="0.2">
      <c r="A212" s="199"/>
      <c r="B212" s="194"/>
      <c r="C212" s="194"/>
      <c r="D212" s="194"/>
      <c r="E212" s="196"/>
      <c r="F212" s="205">
        <f>JEs!D117</f>
        <v>0</v>
      </c>
      <c r="G212" s="205" t="s">
        <v>498</v>
      </c>
      <c r="H212" s="205">
        <f>JEs!F117</f>
        <v>0</v>
      </c>
      <c r="I212" s="193"/>
      <c r="J212" s="193"/>
      <c r="K212" s="194"/>
      <c r="L212" s="194"/>
      <c r="M212" s="194"/>
      <c r="N212" s="193"/>
      <c r="O212" s="194"/>
      <c r="P212" s="194"/>
      <c r="Q212" s="194"/>
    </row>
    <row r="213" spans="1:19" x14ac:dyDescent="0.2">
      <c r="A213" s="199"/>
      <c r="B213" s="194"/>
      <c r="C213" s="194"/>
      <c r="D213" s="194"/>
      <c r="E213" s="196"/>
      <c r="F213" s="205">
        <f>JEs!D253</f>
        <v>0</v>
      </c>
      <c r="G213" s="205" t="s">
        <v>539</v>
      </c>
      <c r="H213" s="205">
        <f>JEs!F253</f>
        <v>0</v>
      </c>
      <c r="I213" s="193"/>
      <c r="J213" s="193"/>
      <c r="K213" s="194"/>
      <c r="L213" s="194"/>
      <c r="M213" s="194"/>
      <c r="N213" s="193"/>
      <c r="O213" s="194"/>
      <c r="P213" s="194"/>
      <c r="Q213" s="194"/>
    </row>
    <row r="214" spans="1:19" x14ac:dyDescent="0.2">
      <c r="A214" s="199"/>
      <c r="B214" s="194"/>
      <c r="C214" s="194"/>
      <c r="D214" s="194"/>
      <c r="E214" s="196"/>
      <c r="F214" s="205">
        <f>JEs!D316+JEs!D327</f>
        <v>0</v>
      </c>
      <c r="G214" s="205" t="s">
        <v>744</v>
      </c>
      <c r="H214" s="205">
        <f>JEs!F316+JEs!F327</f>
        <v>0</v>
      </c>
      <c r="I214" s="193"/>
      <c r="J214" s="193"/>
      <c r="K214" s="194"/>
      <c r="L214" s="194"/>
      <c r="M214" s="194"/>
      <c r="N214" s="193"/>
      <c r="O214" s="194"/>
      <c r="P214" s="194"/>
      <c r="Q214" s="194"/>
    </row>
    <row r="215" spans="1:19" x14ac:dyDescent="0.2">
      <c r="A215" s="199"/>
      <c r="B215" s="194"/>
      <c r="C215" s="194"/>
      <c r="D215" s="194"/>
      <c r="E215" s="196"/>
      <c r="F215" s="205">
        <f>JEs!D333+JEs!D344</f>
        <v>0</v>
      </c>
      <c r="G215" s="205" t="s">
        <v>747</v>
      </c>
      <c r="H215" s="205">
        <f>JEs!F333+JEs!F344</f>
        <v>0</v>
      </c>
      <c r="I215" s="193"/>
      <c r="J215" s="193"/>
      <c r="K215" s="194"/>
      <c r="L215" s="194"/>
      <c r="M215" s="194"/>
      <c r="N215" s="193"/>
      <c r="O215" s="194"/>
      <c r="P215" s="194"/>
      <c r="Q215" s="194"/>
    </row>
    <row r="216" spans="1:19" x14ac:dyDescent="0.2">
      <c r="A216" s="199"/>
      <c r="B216" s="194"/>
      <c r="C216" s="194"/>
      <c r="D216" s="194"/>
      <c r="E216" s="196"/>
      <c r="F216" s="205">
        <f>JEs!D352</f>
        <v>0</v>
      </c>
      <c r="G216" s="205" t="s">
        <v>748</v>
      </c>
      <c r="H216" s="205">
        <f>JEs!F352</f>
        <v>0</v>
      </c>
      <c r="I216" s="193"/>
      <c r="J216" s="193"/>
      <c r="K216" s="194"/>
      <c r="L216" s="194"/>
      <c r="M216" s="194"/>
      <c r="N216" s="193"/>
      <c r="O216" s="194"/>
      <c r="P216" s="194"/>
      <c r="Q216" s="194"/>
    </row>
    <row r="217" spans="1:19" x14ac:dyDescent="0.2">
      <c r="A217" s="199"/>
      <c r="B217" s="194"/>
      <c r="C217" s="194"/>
      <c r="D217" s="194"/>
      <c r="E217" s="196"/>
      <c r="F217" s="205">
        <f>JEs!D371+JEs!D382</f>
        <v>0</v>
      </c>
      <c r="G217" s="205" t="s">
        <v>749</v>
      </c>
      <c r="H217" s="205">
        <f>JEs!F371+JEs!F382</f>
        <v>0</v>
      </c>
      <c r="I217" s="193"/>
      <c r="J217" s="193"/>
      <c r="K217" s="194"/>
      <c r="L217" s="194"/>
      <c r="M217" s="194"/>
      <c r="N217" s="193"/>
      <c r="O217" s="194"/>
      <c r="P217" s="194"/>
      <c r="Q217" s="194"/>
    </row>
    <row r="218" spans="1:19" s="641" customFormat="1" x14ac:dyDescent="0.2">
      <c r="A218" s="193"/>
      <c r="B218" s="194"/>
      <c r="C218" s="194"/>
      <c r="D218" s="194"/>
      <c r="E218" s="196"/>
      <c r="F218" s="205">
        <f>JEs!D415+JEs!D426</f>
        <v>0</v>
      </c>
      <c r="G218" s="205" t="s">
        <v>805</v>
      </c>
      <c r="H218" s="205">
        <f>JEs!F415+JEs!F426</f>
        <v>0</v>
      </c>
      <c r="I218" s="193"/>
      <c r="J218" s="193"/>
      <c r="K218" s="194"/>
      <c r="L218" s="194"/>
      <c r="M218" s="194"/>
      <c r="N218" s="193"/>
      <c r="O218" s="194"/>
      <c r="P218" s="194"/>
      <c r="Q218" s="194"/>
      <c r="R218" s="163"/>
    </row>
    <row r="219" spans="1:19" s="641" customFormat="1" x14ac:dyDescent="0.2">
      <c r="A219" s="193"/>
      <c r="B219" s="194"/>
      <c r="C219" s="194"/>
      <c r="D219" s="194"/>
      <c r="E219" s="196"/>
      <c r="F219" s="205">
        <f>JEs!D436</f>
        <v>0</v>
      </c>
      <c r="G219" s="205" t="s">
        <v>806</v>
      </c>
      <c r="H219" s="205">
        <f>JEs!F436</f>
        <v>0</v>
      </c>
      <c r="I219" s="193"/>
      <c r="J219" s="193"/>
      <c r="K219" s="194"/>
      <c r="L219" s="194"/>
      <c r="M219" s="194"/>
      <c r="N219" s="193"/>
      <c r="O219" s="194"/>
      <c r="P219" s="194"/>
      <c r="Q219" s="194"/>
      <c r="R219" s="163"/>
    </row>
    <row r="220" spans="1:19" s="641" customFormat="1" x14ac:dyDescent="0.2">
      <c r="A220" s="193"/>
      <c r="B220" s="194"/>
      <c r="C220" s="194"/>
      <c r="D220" s="194"/>
      <c r="E220" s="196"/>
      <c r="F220" s="205">
        <f>JEs!D455+JEs!D466</f>
        <v>0</v>
      </c>
      <c r="G220" s="205" t="s">
        <v>807</v>
      </c>
      <c r="H220" s="205">
        <f>JEs!F455+JEs!F466</f>
        <v>0</v>
      </c>
      <c r="I220" s="193"/>
      <c r="J220" s="193"/>
      <c r="K220" s="194"/>
      <c r="L220" s="194"/>
      <c r="M220" s="194"/>
      <c r="N220" s="193"/>
      <c r="O220" s="194"/>
      <c r="P220" s="194"/>
      <c r="Q220" s="194"/>
      <c r="R220" s="163"/>
    </row>
    <row r="221" spans="1:19" s="708" customFormat="1" x14ac:dyDescent="0.2">
      <c r="A221" s="193"/>
      <c r="B221" s="194"/>
      <c r="C221" s="194"/>
      <c r="D221" s="194"/>
      <c r="E221" s="196"/>
      <c r="F221" s="205">
        <f>JEs!D72</f>
        <v>0</v>
      </c>
      <c r="G221" s="205" t="s">
        <v>869</v>
      </c>
      <c r="H221" s="205"/>
      <c r="I221" s="193"/>
      <c r="J221" s="193"/>
      <c r="K221" s="194"/>
      <c r="L221" s="194"/>
      <c r="M221" s="194"/>
      <c r="N221" s="193"/>
      <c r="O221" s="194"/>
      <c r="P221" s="194"/>
      <c r="Q221" s="194"/>
      <c r="R221" s="163"/>
      <c r="S221" s="163"/>
    </row>
    <row r="222" spans="1:19" x14ac:dyDescent="0.2">
      <c r="A222" s="199"/>
      <c r="B222" s="194"/>
      <c r="C222" s="194"/>
      <c r="D222" s="194"/>
      <c r="E222" s="196"/>
      <c r="F222" s="205"/>
      <c r="G222" s="205"/>
      <c r="H222" s="205"/>
      <c r="I222" s="193"/>
      <c r="J222" s="193"/>
      <c r="K222" s="194"/>
      <c r="L222" s="194"/>
      <c r="M222" s="194"/>
      <c r="N222" s="193"/>
      <c r="O222" s="194"/>
      <c r="P222" s="194"/>
      <c r="Q222" s="194"/>
    </row>
    <row r="223" spans="1:19" x14ac:dyDescent="0.2">
      <c r="A223" s="193" t="s">
        <v>56</v>
      </c>
      <c r="B223" s="194">
        <f>'Gov Funds - Rev-Exp'!J24</f>
        <v>0</v>
      </c>
      <c r="C223" s="194"/>
      <c r="D223" s="194"/>
      <c r="E223" s="196"/>
      <c r="F223" s="205">
        <f>JEs!D49</f>
        <v>0</v>
      </c>
      <c r="G223" s="205" t="s">
        <v>484</v>
      </c>
      <c r="H223" s="205"/>
      <c r="I223" s="193"/>
      <c r="J223" s="193"/>
      <c r="K223" s="194">
        <f>B223+F223+F224-H225+F225+F228-H228-H224+F226-H226-H223+F227-H227+F229-H229+F230-H230+F231-H231+F232-H232+F233-H233</f>
        <v>0</v>
      </c>
      <c r="L223" s="194"/>
      <c r="M223" s="194"/>
      <c r="N223" s="193"/>
      <c r="O223" s="194"/>
      <c r="P223" s="194"/>
      <c r="Q223" s="194"/>
    </row>
    <row r="224" spans="1:19" x14ac:dyDescent="0.2">
      <c r="A224" s="193"/>
      <c r="B224" s="194"/>
      <c r="C224" s="194"/>
      <c r="D224" s="194"/>
      <c r="E224" s="196"/>
      <c r="F224" s="205">
        <f>JEs!D259</f>
        <v>0</v>
      </c>
      <c r="G224" s="205" t="s">
        <v>539</v>
      </c>
      <c r="H224" s="205">
        <f>JEs!F259</f>
        <v>0</v>
      </c>
      <c r="I224" s="193"/>
      <c r="J224" s="193"/>
      <c r="K224" s="194"/>
      <c r="L224" s="194"/>
      <c r="M224" s="194"/>
      <c r="N224" s="193"/>
      <c r="O224" s="194"/>
      <c r="P224" s="194"/>
      <c r="Q224" s="194"/>
    </row>
    <row r="225" spans="1:18" x14ac:dyDescent="0.2">
      <c r="A225" s="193"/>
      <c r="B225" s="194"/>
      <c r="C225" s="194"/>
      <c r="D225" s="194"/>
      <c r="E225" s="196"/>
      <c r="F225" s="205">
        <f>JEs!D118</f>
        <v>0</v>
      </c>
      <c r="G225" s="205" t="s">
        <v>498</v>
      </c>
      <c r="H225" s="205">
        <f>JEs!F118</f>
        <v>0</v>
      </c>
      <c r="I225" s="193"/>
      <c r="J225" s="193"/>
      <c r="K225" s="194"/>
      <c r="L225" s="194"/>
      <c r="M225" s="194"/>
      <c r="N225" s="193"/>
      <c r="O225" s="194"/>
      <c r="P225" s="194"/>
      <c r="Q225" s="194"/>
    </row>
    <row r="226" spans="1:18" x14ac:dyDescent="0.2">
      <c r="A226" s="193"/>
      <c r="B226" s="194"/>
      <c r="C226" s="194"/>
      <c r="D226" s="194"/>
      <c r="E226" s="196"/>
      <c r="F226" s="205">
        <f>JEs!D317</f>
        <v>0</v>
      </c>
      <c r="G226" s="205" t="s">
        <v>744</v>
      </c>
      <c r="H226" s="205">
        <f>JEs!F317</f>
        <v>0</v>
      </c>
      <c r="I226" s="193"/>
      <c r="J226" s="193"/>
      <c r="K226" s="194"/>
      <c r="L226" s="194"/>
      <c r="M226" s="194"/>
      <c r="N226" s="193"/>
      <c r="O226" s="194"/>
      <c r="P226" s="194"/>
      <c r="Q226" s="194"/>
    </row>
    <row r="227" spans="1:18" x14ac:dyDescent="0.2">
      <c r="A227" s="193"/>
      <c r="B227" s="194"/>
      <c r="C227" s="194"/>
      <c r="D227" s="194"/>
      <c r="E227" s="196"/>
      <c r="F227" s="205">
        <f>JEs!D334</f>
        <v>0</v>
      </c>
      <c r="G227" s="205" t="s">
        <v>747</v>
      </c>
      <c r="H227" s="205">
        <f>JEs!F334</f>
        <v>0</v>
      </c>
      <c r="I227" s="193"/>
      <c r="J227" s="193"/>
      <c r="K227" s="194"/>
      <c r="L227" s="194"/>
      <c r="M227" s="194"/>
      <c r="N227" s="193"/>
      <c r="O227" s="194"/>
      <c r="P227" s="194"/>
      <c r="Q227" s="194"/>
    </row>
    <row r="228" spans="1:18" x14ac:dyDescent="0.2">
      <c r="A228" s="193"/>
      <c r="B228" s="194"/>
      <c r="C228" s="194"/>
      <c r="D228" s="194"/>
      <c r="E228" s="196"/>
      <c r="F228" s="205">
        <f>JEs!D353</f>
        <v>0</v>
      </c>
      <c r="G228" s="205" t="s">
        <v>748</v>
      </c>
      <c r="H228" s="205">
        <f>JEs!F353</f>
        <v>0</v>
      </c>
      <c r="I228" s="193"/>
      <c r="J228" s="193"/>
      <c r="K228" s="194"/>
      <c r="L228" s="194"/>
      <c r="M228" s="194"/>
      <c r="N228" s="193"/>
      <c r="O228" s="194"/>
      <c r="P228" s="194"/>
      <c r="Q228" s="194"/>
    </row>
    <row r="229" spans="1:18" x14ac:dyDescent="0.2">
      <c r="A229" s="193"/>
      <c r="B229" s="194"/>
      <c r="C229" s="194"/>
      <c r="D229" s="194"/>
      <c r="E229" s="196"/>
      <c r="F229" s="205">
        <f>JEs!D372</f>
        <v>0</v>
      </c>
      <c r="G229" s="205" t="s">
        <v>749</v>
      </c>
      <c r="H229" s="205">
        <f>JEs!F372</f>
        <v>0</v>
      </c>
      <c r="I229" s="193"/>
      <c r="J229" s="193"/>
      <c r="K229" s="194"/>
      <c r="L229" s="194"/>
      <c r="M229" s="194"/>
      <c r="N229" s="193"/>
      <c r="O229" s="194"/>
      <c r="P229" s="194"/>
      <c r="Q229" s="194"/>
    </row>
    <row r="230" spans="1:18" s="641" customFormat="1" x14ac:dyDescent="0.2">
      <c r="A230" s="193"/>
      <c r="B230" s="194"/>
      <c r="C230" s="194"/>
      <c r="D230" s="194"/>
      <c r="E230" s="196"/>
      <c r="F230" s="205">
        <f>JEs!D416</f>
        <v>0</v>
      </c>
      <c r="G230" s="205" t="s">
        <v>805</v>
      </c>
      <c r="H230" s="205">
        <f>JEs!F416</f>
        <v>0</v>
      </c>
      <c r="I230" s="193"/>
      <c r="J230" s="193"/>
      <c r="K230" s="194"/>
      <c r="L230" s="194"/>
      <c r="M230" s="194"/>
      <c r="N230" s="193"/>
      <c r="O230" s="194"/>
      <c r="P230" s="194"/>
      <c r="Q230" s="194"/>
      <c r="R230" s="163"/>
    </row>
    <row r="231" spans="1:18" s="641" customFormat="1" x14ac:dyDescent="0.2">
      <c r="A231" s="193"/>
      <c r="B231" s="194"/>
      <c r="C231" s="194"/>
      <c r="D231" s="194"/>
      <c r="E231" s="196"/>
      <c r="F231" s="205">
        <f>JEs!D437</f>
        <v>0</v>
      </c>
      <c r="G231" s="205" t="s">
        <v>806</v>
      </c>
      <c r="H231" s="205">
        <f>JEs!F437</f>
        <v>0</v>
      </c>
      <c r="I231" s="193"/>
      <c r="J231" s="193"/>
      <c r="K231" s="194"/>
      <c r="L231" s="194"/>
      <c r="M231" s="194"/>
      <c r="N231" s="193"/>
      <c r="O231" s="194"/>
      <c r="P231" s="194"/>
      <c r="Q231" s="194"/>
      <c r="R231" s="163"/>
    </row>
    <row r="232" spans="1:18" s="641" customFormat="1" x14ac:dyDescent="0.2">
      <c r="A232" s="193"/>
      <c r="B232" s="194"/>
      <c r="C232" s="194"/>
      <c r="D232" s="194"/>
      <c r="E232" s="196"/>
      <c r="F232" s="205">
        <f>JEs!D456</f>
        <v>0</v>
      </c>
      <c r="G232" s="205" t="s">
        <v>807</v>
      </c>
      <c r="H232" s="205">
        <f>JEs!F456</f>
        <v>0</v>
      </c>
      <c r="I232" s="193"/>
      <c r="J232" s="193"/>
      <c r="K232" s="194"/>
      <c r="L232" s="194"/>
      <c r="M232" s="194"/>
      <c r="N232" s="193"/>
      <c r="O232" s="194"/>
      <c r="P232" s="194"/>
      <c r="Q232" s="194"/>
      <c r="R232" s="163"/>
    </row>
    <row r="233" spans="1:18" s="641" customFormat="1" x14ac:dyDescent="0.2">
      <c r="A233" s="193"/>
      <c r="B233" s="194"/>
      <c r="C233" s="194"/>
      <c r="D233" s="194"/>
      <c r="E233" s="196"/>
      <c r="F233" s="205">
        <f>JEs!D73</f>
        <v>0</v>
      </c>
      <c r="G233" s="205" t="s">
        <v>869</v>
      </c>
      <c r="H233" s="205"/>
      <c r="I233" s="193"/>
      <c r="J233" s="193"/>
      <c r="K233" s="194"/>
      <c r="L233" s="194"/>
      <c r="M233" s="194"/>
      <c r="N233" s="193"/>
      <c r="O233" s="194"/>
      <c r="P233" s="194"/>
      <c r="Q233" s="194"/>
      <c r="R233" s="163"/>
    </row>
    <row r="234" spans="1:18" x14ac:dyDescent="0.2">
      <c r="A234" s="193"/>
      <c r="B234" s="194"/>
      <c r="C234" s="194"/>
      <c r="D234" s="194"/>
      <c r="E234" s="196"/>
      <c r="F234" s="205"/>
      <c r="G234" s="205"/>
      <c r="H234" s="205"/>
      <c r="I234" s="193"/>
      <c r="J234" s="193"/>
      <c r="K234" s="194"/>
      <c r="L234" s="194"/>
      <c r="M234" s="194"/>
      <c r="N234" s="193"/>
      <c r="O234" s="194"/>
      <c r="P234" s="194"/>
      <c r="Q234" s="194"/>
    </row>
    <row r="235" spans="1:18" x14ac:dyDescent="0.2">
      <c r="A235" s="193" t="s">
        <v>57</v>
      </c>
      <c r="B235" s="194">
        <f>'Gov Funds - Rev-Exp'!J25</f>
        <v>0</v>
      </c>
      <c r="C235" s="194"/>
      <c r="D235" s="194"/>
      <c r="E235" s="196"/>
      <c r="F235" s="205">
        <f>JEs!D50</f>
        <v>0</v>
      </c>
      <c r="G235" s="205" t="s">
        <v>484</v>
      </c>
      <c r="H235" s="205"/>
      <c r="I235" s="193"/>
      <c r="J235" s="193"/>
      <c r="K235" s="194">
        <f>B235+F235+F236-H237+F237+F240-H240-H236+F238-H238-H235+F239-H239+F241-H241+F242-H242+F243-H243+F244-H244+F245-H245</f>
        <v>0</v>
      </c>
      <c r="L235" s="194"/>
      <c r="M235" s="194"/>
      <c r="N235" s="193"/>
      <c r="O235" s="194"/>
      <c r="P235" s="194"/>
      <c r="Q235" s="194"/>
    </row>
    <row r="236" spans="1:18" x14ac:dyDescent="0.2">
      <c r="A236" s="193"/>
      <c r="B236" s="194"/>
      <c r="C236" s="194"/>
      <c r="D236" s="194"/>
      <c r="E236" s="196"/>
      <c r="F236" s="205">
        <f>JEs!D119</f>
        <v>0</v>
      </c>
      <c r="G236" s="205" t="s">
        <v>498</v>
      </c>
      <c r="H236" s="205">
        <f>JEs!F119</f>
        <v>0</v>
      </c>
      <c r="I236" s="193"/>
      <c r="J236" s="193"/>
      <c r="K236" s="194"/>
      <c r="L236" s="194"/>
      <c r="M236" s="194"/>
      <c r="N236" s="193"/>
      <c r="O236" s="194"/>
      <c r="P236" s="194"/>
      <c r="Q236" s="194"/>
    </row>
    <row r="237" spans="1:18" x14ac:dyDescent="0.2">
      <c r="A237" s="193"/>
      <c r="B237" s="194"/>
      <c r="C237" s="194"/>
      <c r="D237" s="194"/>
      <c r="E237" s="196"/>
      <c r="F237" s="205">
        <f>JEs!D254</f>
        <v>0</v>
      </c>
      <c r="G237" s="205" t="s">
        <v>539</v>
      </c>
      <c r="H237" s="205">
        <f>JEs!F254</f>
        <v>0</v>
      </c>
      <c r="I237" s="193"/>
      <c r="J237" s="193"/>
      <c r="K237" s="194"/>
      <c r="L237" s="194"/>
      <c r="M237" s="194"/>
      <c r="N237" s="193"/>
      <c r="O237" s="194"/>
      <c r="P237" s="194"/>
      <c r="Q237" s="194"/>
    </row>
    <row r="238" spans="1:18" x14ac:dyDescent="0.2">
      <c r="A238" s="193"/>
      <c r="B238" s="194"/>
      <c r="C238" s="194"/>
      <c r="D238" s="194"/>
      <c r="E238" s="196"/>
      <c r="F238" s="205">
        <f>JEs!D318</f>
        <v>0</v>
      </c>
      <c r="G238" s="205" t="s">
        <v>744</v>
      </c>
      <c r="H238" s="205">
        <f>JEs!F318</f>
        <v>0</v>
      </c>
      <c r="I238" s="193"/>
      <c r="J238" s="193"/>
      <c r="K238" s="194"/>
      <c r="L238" s="194"/>
      <c r="M238" s="194"/>
      <c r="N238" s="193"/>
      <c r="O238" s="194"/>
      <c r="P238" s="194"/>
      <c r="Q238" s="194"/>
    </row>
    <row r="239" spans="1:18" x14ac:dyDescent="0.2">
      <c r="A239" s="193"/>
      <c r="B239" s="194"/>
      <c r="C239" s="194"/>
      <c r="D239" s="194"/>
      <c r="E239" s="196"/>
      <c r="F239" s="205">
        <f>JEs!D335</f>
        <v>0</v>
      </c>
      <c r="G239" s="205" t="s">
        <v>747</v>
      </c>
      <c r="H239" s="205">
        <f>JEs!F335</f>
        <v>0</v>
      </c>
      <c r="I239" s="193"/>
      <c r="J239" s="193"/>
      <c r="K239" s="194"/>
      <c r="L239" s="194"/>
      <c r="M239" s="194"/>
      <c r="N239" s="193"/>
      <c r="O239" s="194"/>
      <c r="P239" s="194"/>
      <c r="Q239" s="194"/>
    </row>
    <row r="240" spans="1:18" x14ac:dyDescent="0.2">
      <c r="A240" s="193"/>
      <c r="B240" s="194"/>
      <c r="C240" s="194"/>
      <c r="D240" s="194"/>
      <c r="E240" s="196"/>
      <c r="F240" s="205">
        <f>JEs!D354</f>
        <v>0</v>
      </c>
      <c r="G240" s="205" t="s">
        <v>748</v>
      </c>
      <c r="H240" s="205">
        <f>JEs!F354</f>
        <v>0</v>
      </c>
      <c r="I240" s="193"/>
      <c r="J240" s="193"/>
      <c r="K240" s="194"/>
      <c r="L240" s="194"/>
      <c r="M240" s="194"/>
      <c r="N240" s="193"/>
      <c r="O240" s="194"/>
      <c r="P240" s="194"/>
      <c r="Q240" s="194"/>
    </row>
    <row r="241" spans="1:35" x14ac:dyDescent="0.2">
      <c r="A241" s="193"/>
      <c r="B241" s="194"/>
      <c r="C241" s="194"/>
      <c r="D241" s="194"/>
      <c r="E241" s="196"/>
      <c r="F241" s="205">
        <f>JEs!D373</f>
        <v>0</v>
      </c>
      <c r="G241" s="205" t="s">
        <v>749</v>
      </c>
      <c r="H241" s="205">
        <f>JEs!F373</f>
        <v>0</v>
      </c>
      <c r="I241" s="193"/>
      <c r="J241" s="193"/>
      <c r="K241" s="194"/>
      <c r="L241" s="194"/>
      <c r="M241" s="194"/>
      <c r="N241" s="193"/>
      <c r="O241" s="194"/>
      <c r="P241" s="194"/>
      <c r="Q241" s="194"/>
    </row>
    <row r="242" spans="1:35" s="641" customFormat="1" x14ac:dyDescent="0.2">
      <c r="A242" s="193"/>
      <c r="B242" s="194"/>
      <c r="C242" s="194"/>
      <c r="D242" s="194"/>
      <c r="E242" s="196"/>
      <c r="F242" s="205">
        <f>JEs!D417</f>
        <v>0</v>
      </c>
      <c r="G242" s="205" t="s">
        <v>805</v>
      </c>
      <c r="H242" s="205">
        <f>JEs!F417</f>
        <v>0</v>
      </c>
      <c r="I242" s="193"/>
      <c r="J242" s="193"/>
      <c r="K242" s="194"/>
      <c r="L242" s="194"/>
      <c r="M242" s="194"/>
      <c r="N242" s="193"/>
      <c r="O242" s="194"/>
      <c r="P242" s="194"/>
      <c r="Q242" s="194"/>
      <c r="R242" s="163"/>
    </row>
    <row r="243" spans="1:35" s="641" customFormat="1" x14ac:dyDescent="0.2">
      <c r="A243" s="193"/>
      <c r="B243" s="194"/>
      <c r="C243" s="194"/>
      <c r="D243" s="194"/>
      <c r="E243" s="196"/>
      <c r="F243" s="205">
        <f>JEs!D438</f>
        <v>0</v>
      </c>
      <c r="G243" s="205" t="s">
        <v>806</v>
      </c>
      <c r="H243" s="205">
        <f>JEs!F438</f>
        <v>0</v>
      </c>
      <c r="I243" s="193"/>
      <c r="J243" s="193"/>
      <c r="K243" s="194"/>
      <c r="L243" s="194"/>
      <c r="M243" s="194"/>
      <c r="N243" s="193"/>
      <c r="O243" s="194"/>
      <c r="P243" s="194"/>
      <c r="Q243" s="194"/>
      <c r="R243" s="163"/>
      <c r="S243" s="637"/>
      <c r="T243" s="638"/>
      <c r="U243" s="638"/>
      <c r="V243" s="638"/>
      <c r="W243" s="639"/>
      <c r="X243" s="638"/>
      <c r="Y243" s="640"/>
      <c r="Z243" s="638"/>
      <c r="AA243" s="637"/>
      <c r="AB243" s="637"/>
      <c r="AC243" s="638"/>
      <c r="AD243" s="638"/>
      <c r="AE243" s="638"/>
      <c r="AF243" s="637"/>
      <c r="AG243" s="638"/>
      <c r="AH243" s="638"/>
      <c r="AI243" s="638"/>
    </row>
    <row r="244" spans="1:35" s="641" customFormat="1" x14ac:dyDescent="0.2">
      <c r="A244" s="193"/>
      <c r="B244" s="194"/>
      <c r="C244" s="194"/>
      <c r="D244" s="194"/>
      <c r="E244" s="196"/>
      <c r="F244" s="205">
        <f>JEs!D457</f>
        <v>0</v>
      </c>
      <c r="G244" s="205" t="s">
        <v>807</v>
      </c>
      <c r="H244" s="205">
        <f>JEs!F457</f>
        <v>0</v>
      </c>
      <c r="I244" s="193"/>
      <c r="J244" s="193"/>
      <c r="K244" s="194"/>
      <c r="L244" s="194"/>
      <c r="M244" s="194"/>
      <c r="N244" s="193"/>
      <c r="O244" s="194"/>
      <c r="P244" s="194"/>
      <c r="Q244" s="194"/>
      <c r="R244" s="163"/>
    </row>
    <row r="245" spans="1:35" s="641" customFormat="1" x14ac:dyDescent="0.2">
      <c r="A245" s="193"/>
      <c r="B245" s="194"/>
      <c r="C245" s="194"/>
      <c r="D245" s="194"/>
      <c r="E245" s="196"/>
      <c r="F245" s="205">
        <f>JEs!D74</f>
        <v>0</v>
      </c>
      <c r="G245" s="205" t="s">
        <v>869</v>
      </c>
      <c r="H245" s="205"/>
      <c r="I245" s="193"/>
      <c r="J245" s="193"/>
      <c r="K245" s="194"/>
      <c r="L245" s="194"/>
      <c r="M245" s="194"/>
      <c r="N245" s="193"/>
      <c r="O245" s="194"/>
      <c r="P245" s="194"/>
      <c r="Q245" s="194"/>
      <c r="R245" s="163"/>
      <c r="S245" s="163"/>
    </row>
    <row r="246" spans="1:35" x14ac:dyDescent="0.2">
      <c r="A246" s="193"/>
      <c r="B246" s="194"/>
      <c r="C246" s="194"/>
      <c r="D246" s="194"/>
      <c r="E246" s="196"/>
      <c r="F246" s="205"/>
      <c r="G246" s="205"/>
      <c r="H246" s="205"/>
      <c r="I246" s="193"/>
      <c r="J246" s="193"/>
      <c r="K246" s="194"/>
      <c r="L246" s="194"/>
      <c r="M246" s="194"/>
      <c r="N246" s="193"/>
      <c r="O246" s="194"/>
      <c r="P246" s="194"/>
      <c r="Q246" s="194"/>
    </row>
    <row r="247" spans="1:35" x14ac:dyDescent="0.2">
      <c r="A247" s="193" t="s">
        <v>674</v>
      </c>
      <c r="B247" s="194">
        <f>'Gov Funds - Rev-Exp'!J26</f>
        <v>0</v>
      </c>
      <c r="C247" s="194"/>
      <c r="D247" s="194"/>
      <c r="E247" s="196"/>
      <c r="F247" s="205">
        <f>JEs!D51</f>
        <v>0</v>
      </c>
      <c r="G247" s="205" t="s">
        <v>484</v>
      </c>
      <c r="H247" s="205"/>
      <c r="I247" s="193"/>
      <c r="J247" s="193"/>
      <c r="K247" s="194">
        <f>B247+F247+F248-H249+F249+F252-H252-H248+F250-H250-H247+F251-H251+F253-H253+F254-H254+F255-H255+F256-H256+F257-H257</f>
        <v>0</v>
      </c>
      <c r="L247" s="194"/>
      <c r="M247" s="194"/>
      <c r="N247" s="193"/>
      <c r="O247" s="194"/>
      <c r="P247" s="194"/>
      <c r="Q247" s="194"/>
    </row>
    <row r="248" spans="1:35" x14ac:dyDescent="0.2">
      <c r="A248" s="193"/>
      <c r="B248" s="194"/>
      <c r="C248" s="194"/>
      <c r="D248" s="194"/>
      <c r="E248" s="196"/>
      <c r="F248" s="205">
        <f>JEs!D256</f>
        <v>0</v>
      </c>
      <c r="G248" s="205" t="s">
        <v>539</v>
      </c>
      <c r="H248" s="205">
        <f>JEs!F256</f>
        <v>0</v>
      </c>
      <c r="I248" s="193"/>
      <c r="J248" s="193"/>
      <c r="K248" s="194"/>
      <c r="L248" s="194"/>
      <c r="M248" s="194"/>
      <c r="N248" s="193"/>
      <c r="O248" s="194"/>
      <c r="P248" s="194"/>
      <c r="Q248" s="194"/>
    </row>
    <row r="249" spans="1:35" x14ac:dyDescent="0.2">
      <c r="A249" s="193"/>
      <c r="B249" s="194"/>
      <c r="C249" s="194"/>
      <c r="D249" s="194"/>
      <c r="E249" s="196"/>
      <c r="F249" s="205">
        <f>JEs!D120</f>
        <v>0</v>
      </c>
      <c r="G249" s="205" t="s">
        <v>498</v>
      </c>
      <c r="H249" s="205">
        <f>JEs!F120</f>
        <v>0</v>
      </c>
      <c r="I249" s="193"/>
      <c r="J249" s="193"/>
      <c r="K249" s="194"/>
      <c r="L249" s="194"/>
      <c r="M249" s="194"/>
      <c r="N249" s="193"/>
      <c r="O249" s="194"/>
      <c r="P249" s="194"/>
      <c r="Q249" s="194"/>
    </row>
    <row r="250" spans="1:35" x14ac:dyDescent="0.2">
      <c r="A250" s="193"/>
      <c r="B250" s="194"/>
      <c r="C250" s="194"/>
      <c r="D250" s="194"/>
      <c r="E250" s="196"/>
      <c r="F250" s="205">
        <f>JEs!D319</f>
        <v>0</v>
      </c>
      <c r="G250" s="205" t="s">
        <v>744</v>
      </c>
      <c r="H250" s="205">
        <f>JEs!F319</f>
        <v>0</v>
      </c>
      <c r="I250" s="193"/>
      <c r="J250" s="193"/>
      <c r="K250" s="194"/>
      <c r="L250" s="194"/>
      <c r="M250" s="194"/>
      <c r="N250" s="193"/>
      <c r="O250" s="194"/>
      <c r="P250" s="194"/>
      <c r="Q250" s="194"/>
    </row>
    <row r="251" spans="1:35" x14ac:dyDescent="0.2">
      <c r="A251" s="193"/>
      <c r="B251" s="194"/>
      <c r="C251" s="194"/>
      <c r="D251" s="194"/>
      <c r="E251" s="196"/>
      <c r="F251" s="205">
        <f>JEs!D336</f>
        <v>0</v>
      </c>
      <c r="G251" s="205" t="s">
        <v>747</v>
      </c>
      <c r="H251" s="205">
        <f>JEs!F336</f>
        <v>0</v>
      </c>
      <c r="I251" s="193"/>
      <c r="J251" s="193"/>
      <c r="K251" s="194"/>
      <c r="L251" s="194"/>
      <c r="M251" s="194"/>
      <c r="N251" s="193"/>
      <c r="O251" s="194"/>
      <c r="P251" s="194"/>
      <c r="Q251" s="194"/>
    </row>
    <row r="252" spans="1:35" x14ac:dyDescent="0.2">
      <c r="A252" s="193"/>
      <c r="B252" s="194"/>
      <c r="C252" s="194"/>
      <c r="D252" s="194"/>
      <c r="E252" s="196"/>
      <c r="F252" s="205">
        <f>JEs!D355</f>
        <v>0</v>
      </c>
      <c r="G252" s="205" t="s">
        <v>748</v>
      </c>
      <c r="H252" s="205">
        <f>JEs!F355</f>
        <v>0</v>
      </c>
      <c r="I252" s="193"/>
      <c r="J252" s="193"/>
      <c r="K252" s="194"/>
      <c r="L252" s="194"/>
      <c r="M252" s="194"/>
      <c r="N252" s="193"/>
      <c r="O252" s="194"/>
      <c r="P252" s="194"/>
      <c r="Q252" s="194"/>
    </row>
    <row r="253" spans="1:35" x14ac:dyDescent="0.2">
      <c r="A253" s="193"/>
      <c r="B253" s="194"/>
      <c r="C253" s="194"/>
      <c r="D253" s="194"/>
      <c r="E253" s="196"/>
      <c r="F253" s="205">
        <f>JEs!D374</f>
        <v>0</v>
      </c>
      <c r="G253" s="205" t="s">
        <v>749</v>
      </c>
      <c r="H253" s="205">
        <f>JEs!F374</f>
        <v>0</v>
      </c>
      <c r="I253" s="193"/>
      <c r="J253" s="193"/>
      <c r="K253" s="194"/>
      <c r="L253" s="194"/>
      <c r="M253" s="194"/>
      <c r="N253" s="193"/>
      <c r="O253" s="194"/>
      <c r="P253" s="194"/>
      <c r="Q253" s="194"/>
    </row>
    <row r="254" spans="1:35" s="641" customFormat="1" x14ac:dyDescent="0.2">
      <c r="A254" s="193"/>
      <c r="B254" s="194"/>
      <c r="C254" s="194"/>
      <c r="D254" s="194"/>
      <c r="E254" s="196"/>
      <c r="F254" s="205">
        <f>JEs!D418</f>
        <v>0</v>
      </c>
      <c r="G254" s="205" t="s">
        <v>805</v>
      </c>
      <c r="H254" s="205">
        <f>JEs!F418</f>
        <v>0</v>
      </c>
      <c r="I254" s="193"/>
      <c r="J254" s="193"/>
      <c r="K254" s="194"/>
      <c r="L254" s="194"/>
      <c r="M254" s="194"/>
      <c r="N254" s="193"/>
      <c r="O254" s="194"/>
      <c r="P254" s="194"/>
      <c r="Q254" s="194"/>
      <c r="R254" s="163"/>
      <c r="S254" s="637"/>
    </row>
    <row r="255" spans="1:35" s="641" customFormat="1" x14ac:dyDescent="0.2">
      <c r="A255" s="193"/>
      <c r="B255" s="194"/>
      <c r="C255" s="194"/>
      <c r="D255" s="194"/>
      <c r="E255" s="196"/>
      <c r="F255" s="205">
        <f>JEs!D439</f>
        <v>0</v>
      </c>
      <c r="G255" s="205" t="s">
        <v>806</v>
      </c>
      <c r="H255" s="205">
        <f>JEs!F439</f>
        <v>0</v>
      </c>
      <c r="I255" s="193"/>
      <c r="J255" s="193"/>
      <c r="K255" s="194"/>
      <c r="L255" s="194"/>
      <c r="M255" s="194"/>
      <c r="N255" s="193"/>
      <c r="O255" s="194"/>
      <c r="P255" s="194"/>
      <c r="Q255" s="194"/>
      <c r="R255" s="163"/>
      <c r="S255" s="637"/>
    </row>
    <row r="256" spans="1:35" s="641" customFormat="1" x14ac:dyDescent="0.2">
      <c r="A256" s="193"/>
      <c r="B256" s="194"/>
      <c r="C256" s="194"/>
      <c r="D256" s="194"/>
      <c r="E256" s="196"/>
      <c r="F256" s="205">
        <f>JEs!D458</f>
        <v>0</v>
      </c>
      <c r="G256" s="205" t="s">
        <v>807</v>
      </c>
      <c r="H256" s="205">
        <f>JEs!F458</f>
        <v>0</v>
      </c>
      <c r="I256" s="193"/>
      <c r="J256" s="193"/>
      <c r="K256" s="194"/>
      <c r="L256" s="194"/>
      <c r="M256" s="194"/>
      <c r="N256" s="193"/>
      <c r="O256" s="194"/>
      <c r="P256" s="194"/>
      <c r="Q256" s="194"/>
      <c r="R256" s="163"/>
      <c r="S256" s="637"/>
    </row>
    <row r="257" spans="1:18" s="641" customFormat="1" x14ac:dyDescent="0.2">
      <c r="A257" s="193"/>
      <c r="B257" s="194"/>
      <c r="C257" s="194"/>
      <c r="D257" s="194"/>
      <c r="E257" s="196"/>
      <c r="F257" s="205">
        <f>JEs!D75</f>
        <v>0</v>
      </c>
      <c r="G257" s="205" t="s">
        <v>869</v>
      </c>
      <c r="H257" s="205"/>
      <c r="I257" s="193"/>
      <c r="J257" s="193"/>
      <c r="K257" s="194"/>
      <c r="L257" s="194"/>
      <c r="M257" s="194"/>
      <c r="N257" s="193"/>
      <c r="O257" s="194"/>
      <c r="P257" s="194"/>
      <c r="Q257" s="194"/>
      <c r="R257" s="163"/>
    </row>
    <row r="258" spans="1:18" x14ac:dyDescent="0.2">
      <c r="A258" s="193"/>
      <c r="B258" s="194"/>
      <c r="C258" s="194"/>
      <c r="D258" s="194"/>
      <c r="E258" s="196"/>
      <c r="F258" s="205"/>
      <c r="G258" s="205"/>
      <c r="H258" s="205"/>
      <c r="I258" s="193"/>
      <c r="J258" s="193"/>
      <c r="K258" s="194"/>
      <c r="L258" s="194"/>
      <c r="M258" s="194"/>
      <c r="N258" s="193"/>
      <c r="O258" s="194"/>
      <c r="P258" s="194"/>
      <c r="Q258" s="194"/>
    </row>
    <row r="259" spans="1:18" x14ac:dyDescent="0.2">
      <c r="A259" s="193" t="s">
        <v>58</v>
      </c>
      <c r="B259" s="194">
        <f>'Gov Funds - Rev-Exp'!J27</f>
        <v>0</v>
      </c>
      <c r="C259" s="194"/>
      <c r="D259" s="194"/>
      <c r="E259" s="196"/>
      <c r="F259" s="205">
        <f>JEs!D52</f>
        <v>0</v>
      </c>
      <c r="G259" s="205" t="s">
        <v>484</v>
      </c>
      <c r="H259" s="205"/>
      <c r="I259" s="193"/>
      <c r="J259" s="193"/>
      <c r="K259" s="194">
        <f>B259+F259-H259+F260-H260+F261-H261+F262-H262+F263-H263+F264-H264+F265-H265+F266-H266+F267-H267+F268-H268+F269-H269</f>
        <v>0</v>
      </c>
      <c r="L259" s="194"/>
      <c r="M259" s="194"/>
      <c r="N259" s="193"/>
      <c r="O259" s="194"/>
      <c r="P259" s="194"/>
      <c r="Q259" s="194"/>
    </row>
    <row r="260" spans="1:18" x14ac:dyDescent="0.2">
      <c r="A260" s="193"/>
      <c r="B260" s="194"/>
      <c r="C260" s="194"/>
      <c r="D260" s="194"/>
      <c r="E260" s="196"/>
      <c r="F260" s="205">
        <f>JEs!D255</f>
        <v>0</v>
      </c>
      <c r="G260" s="205" t="s">
        <v>539</v>
      </c>
      <c r="H260" s="205">
        <f>JEs!F255</f>
        <v>0</v>
      </c>
      <c r="I260" s="193"/>
      <c r="J260" s="193"/>
      <c r="K260" s="194"/>
      <c r="L260" s="194"/>
      <c r="M260" s="194"/>
      <c r="N260" s="193"/>
      <c r="O260" s="194"/>
      <c r="P260" s="194"/>
      <c r="Q260" s="194"/>
    </row>
    <row r="261" spans="1:18" x14ac:dyDescent="0.2">
      <c r="A261" s="193"/>
      <c r="B261" s="194"/>
      <c r="C261" s="194"/>
      <c r="D261" s="194"/>
      <c r="E261" s="196"/>
      <c r="F261" s="205">
        <f>JEs!D121</f>
        <v>0</v>
      </c>
      <c r="G261" s="205" t="s">
        <v>498</v>
      </c>
      <c r="H261" s="205">
        <f>JEs!F121</f>
        <v>0</v>
      </c>
      <c r="I261" s="193"/>
      <c r="J261" s="193"/>
      <c r="K261" s="194"/>
      <c r="L261" s="194"/>
      <c r="M261" s="194"/>
      <c r="N261" s="193"/>
      <c r="O261" s="194"/>
      <c r="P261" s="194"/>
      <c r="Q261" s="194"/>
    </row>
    <row r="262" spans="1:18" x14ac:dyDescent="0.2">
      <c r="A262" s="193"/>
      <c r="B262" s="194"/>
      <c r="C262" s="194"/>
      <c r="D262" s="194"/>
      <c r="E262" s="196"/>
      <c r="F262" s="205">
        <f>JEs!D320</f>
        <v>0</v>
      </c>
      <c r="G262" s="205" t="s">
        <v>744</v>
      </c>
      <c r="H262" s="205">
        <f>JEs!F320</f>
        <v>0</v>
      </c>
      <c r="I262" s="193"/>
      <c r="J262" s="193"/>
      <c r="K262" s="194"/>
      <c r="L262" s="194"/>
      <c r="M262" s="194"/>
      <c r="N262" s="193"/>
      <c r="O262" s="194"/>
      <c r="P262" s="194"/>
      <c r="Q262" s="194"/>
    </row>
    <row r="263" spans="1:18" x14ac:dyDescent="0.2">
      <c r="A263" s="193"/>
      <c r="B263" s="194"/>
      <c r="C263" s="194"/>
      <c r="D263" s="194"/>
      <c r="E263" s="196"/>
      <c r="F263" s="205">
        <f>JEs!D337</f>
        <v>0</v>
      </c>
      <c r="G263" s="205" t="s">
        <v>747</v>
      </c>
      <c r="H263" s="205">
        <f>JEs!F337</f>
        <v>0</v>
      </c>
      <c r="I263" s="193"/>
      <c r="J263" s="193"/>
      <c r="K263" s="194"/>
      <c r="L263" s="194"/>
      <c r="M263" s="194"/>
      <c r="N263" s="193"/>
      <c r="O263" s="194"/>
      <c r="P263" s="194"/>
      <c r="Q263" s="194"/>
    </row>
    <row r="264" spans="1:18" x14ac:dyDescent="0.2">
      <c r="A264" s="193"/>
      <c r="B264" s="194"/>
      <c r="C264" s="194"/>
      <c r="D264" s="194"/>
      <c r="E264" s="196"/>
      <c r="F264" s="205">
        <f>JEs!D356</f>
        <v>0</v>
      </c>
      <c r="G264" s="205" t="s">
        <v>748</v>
      </c>
      <c r="H264" s="205">
        <f>JEs!F356</f>
        <v>0</v>
      </c>
      <c r="I264" s="193"/>
      <c r="J264" s="193"/>
      <c r="K264" s="194"/>
      <c r="L264" s="194"/>
      <c r="M264" s="194"/>
      <c r="N264" s="193"/>
      <c r="O264" s="194"/>
      <c r="P264" s="194"/>
      <c r="Q264" s="194"/>
    </row>
    <row r="265" spans="1:18" x14ac:dyDescent="0.2">
      <c r="A265" s="193"/>
      <c r="B265" s="194"/>
      <c r="C265" s="194"/>
      <c r="D265" s="194"/>
      <c r="E265" s="196"/>
      <c r="F265" s="205">
        <f>JEs!D375</f>
        <v>0</v>
      </c>
      <c r="G265" s="205" t="s">
        <v>749</v>
      </c>
      <c r="H265" s="205">
        <f>JEs!F375</f>
        <v>0</v>
      </c>
      <c r="I265" s="193"/>
      <c r="J265" s="193"/>
      <c r="K265" s="194"/>
      <c r="L265" s="194"/>
      <c r="M265" s="194"/>
      <c r="N265" s="193"/>
      <c r="O265" s="194"/>
      <c r="P265" s="194"/>
      <c r="Q265" s="194"/>
    </row>
    <row r="266" spans="1:18" s="641" customFormat="1" x14ac:dyDescent="0.2">
      <c r="A266" s="193"/>
      <c r="B266" s="194"/>
      <c r="C266" s="194"/>
      <c r="D266" s="194"/>
      <c r="E266" s="196"/>
      <c r="F266" s="205">
        <f>JEs!D419</f>
        <v>0</v>
      </c>
      <c r="G266" s="205" t="s">
        <v>805</v>
      </c>
      <c r="H266" s="205">
        <f>JEs!F419</f>
        <v>0</v>
      </c>
      <c r="I266" s="193"/>
      <c r="J266" s="193"/>
      <c r="K266" s="194"/>
      <c r="L266" s="194"/>
      <c r="M266" s="194"/>
      <c r="N266" s="193"/>
      <c r="O266" s="194"/>
      <c r="P266" s="194"/>
      <c r="Q266" s="194"/>
      <c r="R266" s="163"/>
    </row>
    <row r="267" spans="1:18" s="641" customFormat="1" x14ac:dyDescent="0.2">
      <c r="A267" s="193"/>
      <c r="B267" s="194"/>
      <c r="C267" s="194"/>
      <c r="D267" s="194"/>
      <c r="E267" s="196"/>
      <c r="F267" s="205">
        <f>JEs!D440</f>
        <v>0</v>
      </c>
      <c r="G267" s="205" t="s">
        <v>806</v>
      </c>
      <c r="H267" s="205">
        <f>JEs!F440</f>
        <v>0</v>
      </c>
      <c r="I267" s="193"/>
      <c r="J267" s="193"/>
      <c r="K267" s="194"/>
      <c r="L267" s="194"/>
      <c r="M267" s="194"/>
      <c r="N267" s="193"/>
      <c r="O267" s="194"/>
      <c r="P267" s="194"/>
      <c r="Q267" s="194"/>
      <c r="R267" s="163"/>
    </row>
    <row r="268" spans="1:18" s="641" customFormat="1" x14ac:dyDescent="0.2">
      <c r="A268" s="193"/>
      <c r="B268" s="194"/>
      <c r="C268" s="194"/>
      <c r="D268" s="194"/>
      <c r="E268" s="196"/>
      <c r="F268" s="205">
        <f>JEs!D459</f>
        <v>0</v>
      </c>
      <c r="G268" s="205" t="s">
        <v>807</v>
      </c>
      <c r="H268" s="205">
        <f>JEs!F459</f>
        <v>0</v>
      </c>
      <c r="I268" s="193"/>
      <c r="J268" s="193"/>
      <c r="K268" s="194"/>
      <c r="L268" s="194"/>
      <c r="M268" s="194"/>
      <c r="N268" s="193"/>
      <c r="O268" s="194"/>
      <c r="P268" s="194"/>
      <c r="Q268" s="194"/>
      <c r="R268" s="163"/>
    </row>
    <row r="269" spans="1:18" s="641" customFormat="1" x14ac:dyDescent="0.2">
      <c r="A269" s="193"/>
      <c r="B269" s="194"/>
      <c r="C269" s="194"/>
      <c r="D269" s="194"/>
      <c r="E269" s="196"/>
      <c r="F269" s="205">
        <f>JEs!D76</f>
        <v>0</v>
      </c>
      <c r="G269" s="205" t="s">
        <v>869</v>
      </c>
      <c r="H269" s="205"/>
      <c r="I269" s="193"/>
      <c r="J269" s="193"/>
      <c r="K269" s="194"/>
      <c r="L269" s="194"/>
      <c r="M269" s="194"/>
      <c r="N269" s="193"/>
      <c r="O269" s="194"/>
      <c r="P269" s="194"/>
      <c r="Q269" s="194"/>
      <c r="R269" s="163"/>
    </row>
    <row r="270" spans="1:18" x14ac:dyDescent="0.2">
      <c r="A270" s="193"/>
      <c r="B270" s="194"/>
      <c r="C270" s="194"/>
      <c r="D270" s="194"/>
      <c r="E270" s="196"/>
      <c r="F270" s="205"/>
      <c r="G270" s="205"/>
      <c r="H270" s="205"/>
      <c r="I270" s="193"/>
      <c r="J270" s="193"/>
      <c r="K270" s="194"/>
      <c r="L270" s="194"/>
      <c r="M270" s="194"/>
      <c r="N270" s="193"/>
      <c r="O270" s="194"/>
      <c r="P270" s="194"/>
      <c r="Q270" s="194"/>
    </row>
    <row r="271" spans="1:18" x14ac:dyDescent="0.2">
      <c r="A271" s="193" t="s">
        <v>673</v>
      </c>
      <c r="B271" s="194">
        <f>'Gov Funds - Rev-Exp'!J28</f>
        <v>0</v>
      </c>
      <c r="C271" s="194"/>
      <c r="D271" s="194"/>
      <c r="E271" s="196"/>
      <c r="F271" s="205">
        <f>JEs!D53</f>
        <v>0</v>
      </c>
      <c r="G271" s="205" t="s">
        <v>484</v>
      </c>
      <c r="H271" s="205"/>
      <c r="I271" s="193"/>
      <c r="J271" s="193"/>
      <c r="K271" s="194">
        <f>B271+F271+F272-H273+F273+F276-H276-H272+F274-H274-H271+F275-H275+F277-H277+F278-H278+F279-H279+F280-H280+F281-H281</f>
        <v>0</v>
      </c>
      <c r="L271" s="194"/>
      <c r="M271" s="194"/>
      <c r="N271" s="193"/>
      <c r="O271" s="194"/>
      <c r="P271" s="194"/>
      <c r="Q271" s="194"/>
    </row>
    <row r="272" spans="1:18" x14ac:dyDescent="0.2">
      <c r="A272" s="193"/>
      <c r="B272" s="194"/>
      <c r="C272" s="194"/>
      <c r="D272" s="194"/>
      <c r="E272" s="196"/>
      <c r="F272" s="205">
        <f>JEs!D257</f>
        <v>0</v>
      </c>
      <c r="G272" s="205" t="s">
        <v>539</v>
      </c>
      <c r="H272" s="205">
        <f>JEs!F257</f>
        <v>0</v>
      </c>
      <c r="I272" s="193"/>
      <c r="J272" s="193"/>
      <c r="K272" s="194"/>
      <c r="L272" s="194"/>
      <c r="M272" s="194"/>
      <c r="N272" s="193"/>
      <c r="O272" s="194"/>
      <c r="P272" s="194"/>
      <c r="Q272" s="194"/>
    </row>
    <row r="273" spans="1:18" x14ac:dyDescent="0.2">
      <c r="A273" s="193"/>
      <c r="B273" s="194"/>
      <c r="C273" s="194"/>
      <c r="D273" s="194"/>
      <c r="E273" s="196"/>
      <c r="F273" s="205">
        <f>JEs!D122</f>
        <v>0</v>
      </c>
      <c r="G273" s="205" t="s">
        <v>498</v>
      </c>
      <c r="H273" s="205">
        <f>JEs!F122</f>
        <v>0</v>
      </c>
      <c r="I273" s="193"/>
      <c r="J273" s="193"/>
      <c r="K273" s="194"/>
      <c r="L273" s="194"/>
      <c r="M273" s="194"/>
      <c r="N273" s="193"/>
      <c r="O273" s="194"/>
      <c r="P273" s="194"/>
      <c r="Q273" s="194"/>
    </row>
    <row r="274" spans="1:18" x14ac:dyDescent="0.2">
      <c r="A274" s="193"/>
      <c r="B274" s="194"/>
      <c r="C274" s="194"/>
      <c r="D274" s="194"/>
      <c r="E274" s="196"/>
      <c r="F274" s="205">
        <f>JEs!D321</f>
        <v>0</v>
      </c>
      <c r="G274" s="205" t="s">
        <v>744</v>
      </c>
      <c r="H274" s="205">
        <f>JEs!F321</f>
        <v>0</v>
      </c>
      <c r="I274" s="193"/>
      <c r="J274" s="193"/>
      <c r="K274" s="194"/>
      <c r="L274" s="194"/>
      <c r="M274" s="194"/>
      <c r="N274" s="193"/>
      <c r="O274" s="194"/>
      <c r="P274" s="194"/>
      <c r="Q274" s="194"/>
    </row>
    <row r="275" spans="1:18" x14ac:dyDescent="0.2">
      <c r="A275" s="193"/>
      <c r="B275" s="194"/>
      <c r="C275" s="194"/>
      <c r="D275" s="194"/>
      <c r="E275" s="196"/>
      <c r="F275" s="205">
        <f>JEs!D338</f>
        <v>0</v>
      </c>
      <c r="G275" s="205" t="s">
        <v>747</v>
      </c>
      <c r="H275" s="205">
        <f>JEs!F338</f>
        <v>0</v>
      </c>
      <c r="I275" s="193"/>
      <c r="J275" s="193"/>
      <c r="K275" s="194"/>
      <c r="L275" s="194"/>
      <c r="M275" s="194"/>
      <c r="N275" s="193"/>
      <c r="O275" s="194"/>
      <c r="P275" s="194"/>
      <c r="Q275" s="194"/>
    </row>
    <row r="276" spans="1:18" x14ac:dyDescent="0.2">
      <c r="A276" s="193"/>
      <c r="B276" s="194"/>
      <c r="C276" s="194"/>
      <c r="D276" s="194"/>
      <c r="E276" s="196"/>
      <c r="F276" s="205">
        <f>JEs!D357</f>
        <v>0</v>
      </c>
      <c r="G276" s="205" t="s">
        <v>748</v>
      </c>
      <c r="H276" s="205">
        <f>JEs!F357</f>
        <v>0</v>
      </c>
      <c r="I276" s="193"/>
      <c r="J276" s="193"/>
      <c r="K276" s="194"/>
      <c r="L276" s="194"/>
      <c r="M276" s="194"/>
      <c r="N276" s="193"/>
      <c r="O276" s="194"/>
      <c r="P276" s="194"/>
      <c r="Q276" s="194"/>
    </row>
    <row r="277" spans="1:18" x14ac:dyDescent="0.2">
      <c r="A277" s="193"/>
      <c r="B277" s="194"/>
      <c r="C277" s="194"/>
      <c r="D277" s="194"/>
      <c r="E277" s="196"/>
      <c r="F277" s="205">
        <f>JEs!D376</f>
        <v>0</v>
      </c>
      <c r="G277" s="205" t="s">
        <v>749</v>
      </c>
      <c r="H277" s="205">
        <f>JEs!F376</f>
        <v>0</v>
      </c>
      <c r="I277" s="193"/>
      <c r="J277" s="193"/>
      <c r="K277" s="194"/>
      <c r="L277" s="194"/>
      <c r="M277" s="194"/>
      <c r="N277" s="193"/>
      <c r="O277" s="194"/>
      <c r="P277" s="194"/>
      <c r="Q277" s="194"/>
    </row>
    <row r="278" spans="1:18" s="641" customFormat="1" x14ac:dyDescent="0.2">
      <c r="A278" s="193"/>
      <c r="B278" s="194"/>
      <c r="C278" s="194"/>
      <c r="D278" s="194"/>
      <c r="E278" s="196"/>
      <c r="F278" s="205">
        <f>JEs!D420</f>
        <v>0</v>
      </c>
      <c r="G278" s="205" t="s">
        <v>805</v>
      </c>
      <c r="H278" s="205">
        <f>JEs!F420</f>
        <v>0</v>
      </c>
      <c r="I278" s="193"/>
      <c r="J278" s="193"/>
      <c r="K278" s="194"/>
      <c r="L278" s="194"/>
      <c r="M278" s="194"/>
      <c r="N278" s="193"/>
      <c r="O278" s="194"/>
      <c r="P278" s="194"/>
      <c r="Q278" s="194"/>
      <c r="R278" s="163"/>
    </row>
    <row r="279" spans="1:18" s="641" customFormat="1" x14ac:dyDescent="0.2">
      <c r="A279" s="193"/>
      <c r="B279" s="194"/>
      <c r="C279" s="194"/>
      <c r="D279" s="194"/>
      <c r="E279" s="196"/>
      <c r="F279" s="205">
        <f>JEs!D441</f>
        <v>0</v>
      </c>
      <c r="G279" s="205" t="s">
        <v>806</v>
      </c>
      <c r="H279" s="205">
        <f>JEs!F441</f>
        <v>0</v>
      </c>
      <c r="I279" s="193"/>
      <c r="J279" s="193"/>
      <c r="K279" s="194"/>
      <c r="L279" s="194"/>
      <c r="M279" s="194"/>
      <c r="N279" s="193"/>
      <c r="O279" s="194"/>
      <c r="P279" s="194"/>
      <c r="Q279" s="194"/>
      <c r="R279" s="163"/>
    </row>
    <row r="280" spans="1:18" s="641" customFormat="1" x14ac:dyDescent="0.2">
      <c r="A280" s="193"/>
      <c r="B280" s="194"/>
      <c r="C280" s="194"/>
      <c r="D280" s="194"/>
      <c r="E280" s="196"/>
      <c r="F280" s="205">
        <f>JEs!D460</f>
        <v>0</v>
      </c>
      <c r="G280" s="205" t="s">
        <v>807</v>
      </c>
      <c r="H280" s="205">
        <f>JEs!F460</f>
        <v>0</v>
      </c>
      <c r="I280" s="193"/>
      <c r="J280" s="193"/>
      <c r="K280" s="194"/>
      <c r="L280" s="194"/>
      <c r="M280" s="194"/>
      <c r="N280" s="193"/>
      <c r="O280" s="194"/>
      <c r="P280" s="194"/>
      <c r="Q280" s="194"/>
      <c r="R280" s="163"/>
    </row>
    <row r="281" spans="1:18" s="641" customFormat="1" x14ac:dyDescent="0.2">
      <c r="A281" s="193"/>
      <c r="B281" s="194"/>
      <c r="C281" s="194"/>
      <c r="D281" s="194"/>
      <c r="E281" s="196"/>
      <c r="F281" s="205">
        <f>JEs!D77</f>
        <v>0</v>
      </c>
      <c r="G281" s="205" t="s">
        <v>869</v>
      </c>
      <c r="H281" s="205"/>
      <c r="I281" s="193"/>
      <c r="J281" s="193"/>
      <c r="K281" s="194"/>
      <c r="L281" s="194"/>
      <c r="M281" s="194"/>
      <c r="N281" s="193"/>
      <c r="O281" s="194"/>
      <c r="P281" s="194"/>
      <c r="Q281" s="194"/>
      <c r="R281" s="163"/>
    </row>
    <row r="282" spans="1:18" x14ac:dyDescent="0.2">
      <c r="A282" s="193"/>
      <c r="B282" s="194"/>
      <c r="C282" s="194"/>
      <c r="D282" s="194"/>
      <c r="E282" s="196"/>
      <c r="F282" s="205"/>
      <c r="G282" s="205"/>
      <c r="H282" s="205"/>
      <c r="I282" s="193"/>
      <c r="J282" s="193"/>
      <c r="K282" s="194"/>
      <c r="L282" s="194"/>
      <c r="M282" s="194"/>
      <c r="N282" s="193"/>
      <c r="O282" s="194"/>
      <c r="P282" s="194"/>
      <c r="Q282" s="194"/>
    </row>
    <row r="283" spans="1:18" x14ac:dyDescent="0.2">
      <c r="A283" s="193" t="s">
        <v>763</v>
      </c>
      <c r="B283" s="194">
        <f>'Gov Funds - Rev-Exp'!J29</f>
        <v>0</v>
      </c>
      <c r="C283" s="194"/>
      <c r="D283" s="194"/>
      <c r="E283" s="196"/>
      <c r="F283" s="205">
        <f>JEs!D54</f>
        <v>0</v>
      </c>
      <c r="G283" s="205" t="s">
        <v>484</v>
      </c>
      <c r="H283" s="205"/>
      <c r="I283" s="193"/>
      <c r="J283" s="193"/>
      <c r="K283" s="194">
        <f>B283+F283+F284-H285+F285+F288-H288-H284+F286-H286-H283+F287-H287+F289-H289+F290-H290+F291-H291+F292-H292+F293-H293</f>
        <v>0</v>
      </c>
      <c r="L283" s="194"/>
      <c r="M283" s="194"/>
      <c r="N283" s="193"/>
      <c r="O283" s="194"/>
      <c r="P283" s="194"/>
      <c r="Q283" s="194"/>
    </row>
    <row r="284" spans="1:18" x14ac:dyDescent="0.2">
      <c r="A284" s="193"/>
      <c r="B284" s="194"/>
      <c r="C284" s="194"/>
      <c r="D284" s="194"/>
      <c r="E284" s="196"/>
      <c r="F284" s="205">
        <f>JEs!D258</f>
        <v>0</v>
      </c>
      <c r="G284" s="205" t="s">
        <v>539</v>
      </c>
      <c r="H284" s="205">
        <f>JEs!F258</f>
        <v>0</v>
      </c>
      <c r="I284" s="193"/>
      <c r="J284" s="193"/>
      <c r="K284" s="194"/>
      <c r="L284" s="194"/>
      <c r="M284" s="194"/>
      <c r="N284" s="193"/>
      <c r="O284" s="194"/>
      <c r="P284" s="194"/>
      <c r="Q284" s="194"/>
    </row>
    <row r="285" spans="1:18" x14ac:dyDescent="0.2">
      <c r="A285" s="193"/>
      <c r="B285" s="194"/>
      <c r="C285" s="194"/>
      <c r="D285" s="194"/>
      <c r="E285" s="196"/>
      <c r="F285" s="205">
        <f>JEs!D123</f>
        <v>0</v>
      </c>
      <c r="G285" s="205" t="s">
        <v>498</v>
      </c>
      <c r="H285" s="205">
        <f>JEs!F123</f>
        <v>0</v>
      </c>
      <c r="I285" s="193"/>
      <c r="J285" s="193"/>
      <c r="K285" s="194"/>
      <c r="L285" s="194"/>
      <c r="M285" s="194"/>
      <c r="N285" s="193"/>
      <c r="O285" s="194"/>
      <c r="P285" s="194"/>
      <c r="Q285" s="194"/>
    </row>
    <row r="286" spans="1:18" x14ac:dyDescent="0.2">
      <c r="A286" s="193"/>
      <c r="B286" s="194"/>
      <c r="C286" s="194"/>
      <c r="D286" s="194"/>
      <c r="E286" s="196"/>
      <c r="F286" s="205">
        <f>JEs!D322</f>
        <v>0</v>
      </c>
      <c r="G286" s="205" t="s">
        <v>744</v>
      </c>
      <c r="H286" s="205">
        <f>JEs!F322</f>
        <v>0</v>
      </c>
      <c r="I286" s="193"/>
      <c r="J286" s="193"/>
      <c r="K286" s="194"/>
      <c r="L286" s="194"/>
      <c r="M286" s="194"/>
      <c r="N286" s="193"/>
      <c r="O286" s="194"/>
      <c r="P286" s="194"/>
      <c r="Q286" s="194"/>
    </row>
    <row r="287" spans="1:18" x14ac:dyDescent="0.2">
      <c r="A287" s="193"/>
      <c r="B287" s="194"/>
      <c r="C287" s="194"/>
      <c r="D287" s="194"/>
      <c r="E287" s="196"/>
      <c r="F287" s="205">
        <f>JEs!D339</f>
        <v>0</v>
      </c>
      <c r="G287" s="205" t="s">
        <v>747</v>
      </c>
      <c r="H287" s="205">
        <f>JEs!F339</f>
        <v>0</v>
      </c>
      <c r="I287" s="193"/>
      <c r="J287" s="193"/>
      <c r="K287" s="194"/>
      <c r="L287" s="194"/>
      <c r="M287" s="194"/>
      <c r="N287" s="193"/>
      <c r="O287" s="194"/>
      <c r="P287" s="194"/>
      <c r="Q287" s="194"/>
    </row>
    <row r="288" spans="1:18" x14ac:dyDescent="0.2">
      <c r="A288" s="193"/>
      <c r="B288" s="194"/>
      <c r="C288" s="194"/>
      <c r="D288" s="194"/>
      <c r="E288" s="196"/>
      <c r="F288" s="205">
        <f>JEs!D358</f>
        <v>0</v>
      </c>
      <c r="G288" s="205" t="s">
        <v>748</v>
      </c>
      <c r="H288" s="205">
        <f>JEs!F358</f>
        <v>0</v>
      </c>
      <c r="I288" s="193"/>
      <c r="J288" s="193"/>
      <c r="K288" s="194"/>
      <c r="L288" s="194"/>
      <c r="M288" s="194"/>
      <c r="N288" s="193"/>
      <c r="O288" s="194"/>
      <c r="P288" s="194"/>
      <c r="Q288" s="194"/>
    </row>
    <row r="289" spans="1:19" x14ac:dyDescent="0.2">
      <c r="A289" s="193"/>
      <c r="B289" s="194"/>
      <c r="C289" s="194"/>
      <c r="D289" s="194"/>
      <c r="E289" s="196"/>
      <c r="F289" s="205">
        <f>JEs!D377</f>
        <v>0</v>
      </c>
      <c r="G289" s="205" t="s">
        <v>749</v>
      </c>
      <c r="H289" s="205">
        <f>JEs!F377</f>
        <v>0</v>
      </c>
      <c r="I289" s="193"/>
      <c r="J289" s="193"/>
      <c r="K289" s="194"/>
      <c r="L289" s="194"/>
      <c r="M289" s="194"/>
      <c r="N289" s="193"/>
      <c r="O289" s="194"/>
      <c r="P289" s="194"/>
      <c r="Q289" s="194"/>
    </row>
    <row r="290" spans="1:19" s="641" customFormat="1" x14ac:dyDescent="0.2">
      <c r="A290" s="193"/>
      <c r="B290" s="194"/>
      <c r="C290" s="194"/>
      <c r="D290" s="194"/>
      <c r="E290" s="196"/>
      <c r="F290" s="205">
        <f>JEs!D421</f>
        <v>0</v>
      </c>
      <c r="G290" s="205" t="s">
        <v>805</v>
      </c>
      <c r="H290" s="205">
        <f>JEs!F421</f>
        <v>0</v>
      </c>
      <c r="I290" s="193"/>
      <c r="J290" s="193"/>
      <c r="K290" s="194"/>
      <c r="L290" s="194"/>
      <c r="M290" s="194"/>
      <c r="N290" s="193"/>
      <c r="O290" s="194"/>
      <c r="P290" s="194"/>
      <c r="Q290" s="194"/>
      <c r="R290" s="163"/>
    </row>
    <row r="291" spans="1:19" s="641" customFormat="1" x14ac:dyDescent="0.2">
      <c r="A291" s="193"/>
      <c r="B291" s="194"/>
      <c r="C291" s="194"/>
      <c r="D291" s="194"/>
      <c r="E291" s="196"/>
      <c r="F291" s="205">
        <f>JEs!D442</f>
        <v>0</v>
      </c>
      <c r="G291" s="205" t="s">
        <v>806</v>
      </c>
      <c r="H291" s="205">
        <f>JEs!F442</f>
        <v>0</v>
      </c>
      <c r="I291" s="193"/>
      <c r="J291" s="193"/>
      <c r="K291" s="194"/>
      <c r="L291" s="194"/>
      <c r="M291" s="194"/>
      <c r="N291" s="193"/>
      <c r="O291" s="194"/>
      <c r="P291" s="194"/>
      <c r="Q291" s="194"/>
      <c r="R291" s="163"/>
    </row>
    <row r="292" spans="1:19" s="641" customFormat="1" x14ac:dyDescent="0.2">
      <c r="A292" s="193"/>
      <c r="B292" s="194"/>
      <c r="C292" s="194"/>
      <c r="D292" s="194"/>
      <c r="E292" s="196"/>
      <c r="F292" s="205">
        <f>JEs!D461</f>
        <v>0</v>
      </c>
      <c r="G292" s="205" t="s">
        <v>807</v>
      </c>
      <c r="H292" s="205">
        <f>JEs!F461</f>
        <v>0</v>
      </c>
      <c r="I292" s="193"/>
      <c r="J292" s="193"/>
      <c r="K292" s="194"/>
      <c r="L292" s="194"/>
      <c r="M292" s="194"/>
      <c r="N292" s="193"/>
      <c r="O292" s="194"/>
      <c r="P292" s="194"/>
      <c r="Q292" s="194"/>
      <c r="R292" s="163"/>
    </row>
    <row r="293" spans="1:19" s="641" customFormat="1" x14ac:dyDescent="0.2">
      <c r="A293" s="193"/>
      <c r="B293" s="194"/>
      <c r="C293" s="194"/>
      <c r="D293" s="194"/>
      <c r="E293" s="196"/>
      <c r="F293" s="205">
        <f>JEs!D78</f>
        <v>0</v>
      </c>
      <c r="G293" s="205" t="s">
        <v>869</v>
      </c>
      <c r="H293" s="205"/>
      <c r="I293" s="193"/>
      <c r="J293" s="193"/>
      <c r="K293" s="194"/>
      <c r="L293" s="194"/>
      <c r="M293" s="194"/>
      <c r="N293" s="193"/>
      <c r="O293" s="194"/>
      <c r="P293" s="194"/>
      <c r="Q293" s="194"/>
      <c r="R293" s="163"/>
      <c r="S293" s="163"/>
    </row>
    <row r="294" spans="1:19" x14ac:dyDescent="0.2">
      <c r="A294" s="193"/>
      <c r="B294" s="194"/>
      <c r="C294" s="194"/>
      <c r="D294" s="194"/>
      <c r="E294" s="196"/>
      <c r="F294" s="205"/>
      <c r="G294" s="205"/>
      <c r="H294" s="205"/>
      <c r="I294" s="193"/>
      <c r="J294" s="193"/>
      <c r="K294" s="194"/>
      <c r="L294" s="194"/>
      <c r="M294" s="194"/>
      <c r="N294" s="193"/>
      <c r="O294" s="194"/>
      <c r="P294" s="194"/>
      <c r="Q294" s="194"/>
    </row>
    <row r="295" spans="1:19" x14ac:dyDescent="0.2">
      <c r="A295" s="193" t="s">
        <v>60</v>
      </c>
      <c r="B295" s="194">
        <f>'Gov Funds - Rev-Exp'!J30</f>
        <v>0</v>
      </c>
      <c r="C295" s="194"/>
      <c r="D295" s="194"/>
      <c r="E295" s="196"/>
      <c r="F295" s="205">
        <f>JEs!D55</f>
        <v>0</v>
      </c>
      <c r="G295" s="205" t="s">
        <v>484</v>
      </c>
      <c r="H295" s="205">
        <f>JEs!F47</f>
        <v>0</v>
      </c>
      <c r="I295" s="193"/>
      <c r="J295" s="193"/>
      <c r="K295" s="194">
        <f>B295+F295+F296-H297+F297+F300-H300-H296+F298-H298-H295+F299-H299+F301-H301+F302-H302+F303-H303+F304-H304+F305-H305</f>
        <v>0</v>
      </c>
      <c r="L295" s="194"/>
      <c r="M295" s="194"/>
      <c r="N295" s="193"/>
      <c r="O295" s="194"/>
      <c r="P295" s="194"/>
      <c r="Q295" s="194"/>
    </row>
    <row r="296" spans="1:19" x14ac:dyDescent="0.2">
      <c r="A296" s="193"/>
      <c r="B296" s="194"/>
      <c r="C296" s="194"/>
      <c r="D296" s="194"/>
      <c r="E296" s="196"/>
      <c r="F296" s="205">
        <f>JEs!D260</f>
        <v>0</v>
      </c>
      <c r="G296" s="205" t="s">
        <v>539</v>
      </c>
      <c r="H296" s="205">
        <f>JEs!F260</f>
        <v>0</v>
      </c>
      <c r="I296" s="193"/>
      <c r="J296" s="193"/>
      <c r="K296" s="194"/>
      <c r="L296" s="194"/>
      <c r="M296" s="194"/>
      <c r="N296" s="193"/>
      <c r="O296" s="194"/>
      <c r="P296" s="194"/>
      <c r="Q296" s="194"/>
    </row>
    <row r="297" spans="1:19" x14ac:dyDescent="0.2">
      <c r="A297" s="193"/>
      <c r="B297" s="194"/>
      <c r="C297" s="194"/>
      <c r="D297" s="194"/>
      <c r="E297" s="196"/>
      <c r="F297" s="205">
        <f>JEs!D124</f>
        <v>0</v>
      </c>
      <c r="G297" s="205" t="s">
        <v>498</v>
      </c>
      <c r="H297" s="205">
        <f>JEs!F124</f>
        <v>0</v>
      </c>
      <c r="I297" s="193"/>
      <c r="J297" s="193"/>
      <c r="K297" s="194"/>
      <c r="L297" s="194"/>
      <c r="M297" s="194"/>
      <c r="N297" s="193"/>
      <c r="O297" s="194"/>
      <c r="P297" s="194"/>
      <c r="Q297" s="194"/>
    </row>
    <row r="298" spans="1:19" x14ac:dyDescent="0.2">
      <c r="A298" s="193"/>
      <c r="B298" s="194"/>
      <c r="C298" s="194"/>
      <c r="D298" s="194"/>
      <c r="E298" s="196"/>
      <c r="F298" s="205">
        <f>JEs!D323</f>
        <v>0</v>
      </c>
      <c r="G298" s="205" t="s">
        <v>744</v>
      </c>
      <c r="H298" s="205">
        <f>JEs!F323</f>
        <v>0</v>
      </c>
      <c r="I298" s="193"/>
      <c r="J298" s="193"/>
      <c r="K298" s="194"/>
      <c r="L298" s="194"/>
      <c r="M298" s="194"/>
      <c r="N298" s="193"/>
      <c r="O298" s="194"/>
      <c r="P298" s="194"/>
      <c r="Q298" s="194"/>
    </row>
    <row r="299" spans="1:19" x14ac:dyDescent="0.2">
      <c r="A299" s="193"/>
      <c r="B299" s="194"/>
      <c r="C299" s="194"/>
      <c r="D299" s="194"/>
      <c r="E299" s="196"/>
      <c r="F299" s="205">
        <f>JEs!D340</f>
        <v>0</v>
      </c>
      <c r="G299" s="205" t="s">
        <v>747</v>
      </c>
      <c r="H299" s="205">
        <f>JEs!F340</f>
        <v>0</v>
      </c>
      <c r="I299" s="193"/>
      <c r="J299" s="193"/>
      <c r="K299" s="194"/>
      <c r="L299" s="194"/>
      <c r="M299" s="194"/>
      <c r="N299" s="193"/>
      <c r="O299" s="194"/>
      <c r="P299" s="194"/>
      <c r="Q299" s="194"/>
    </row>
    <row r="300" spans="1:19" x14ac:dyDescent="0.2">
      <c r="A300" s="193"/>
      <c r="B300" s="194"/>
      <c r="C300" s="194"/>
      <c r="D300" s="194"/>
      <c r="E300" s="196"/>
      <c r="F300" s="205">
        <f>JEs!D359</f>
        <v>0</v>
      </c>
      <c r="G300" s="205" t="s">
        <v>748</v>
      </c>
      <c r="H300" s="205">
        <f>JEs!F359</f>
        <v>0</v>
      </c>
      <c r="I300" s="193"/>
      <c r="J300" s="193"/>
      <c r="K300" s="194"/>
      <c r="L300" s="194"/>
      <c r="M300" s="194"/>
      <c r="N300" s="193"/>
      <c r="O300" s="194"/>
      <c r="P300" s="194"/>
      <c r="Q300" s="194"/>
    </row>
    <row r="301" spans="1:19" x14ac:dyDescent="0.2">
      <c r="A301" s="193"/>
      <c r="B301" s="194"/>
      <c r="C301" s="194"/>
      <c r="D301" s="194"/>
      <c r="E301" s="196"/>
      <c r="F301" s="205">
        <f>JEs!D378</f>
        <v>0</v>
      </c>
      <c r="G301" s="205" t="s">
        <v>749</v>
      </c>
      <c r="H301" s="205">
        <f>JEs!F378</f>
        <v>0</v>
      </c>
      <c r="I301" s="193"/>
      <c r="J301" s="193"/>
      <c r="K301" s="194"/>
      <c r="L301" s="194"/>
      <c r="M301" s="194"/>
      <c r="N301" s="193"/>
      <c r="O301" s="194"/>
      <c r="P301" s="194"/>
      <c r="Q301" s="194"/>
    </row>
    <row r="302" spans="1:19" s="641" customFormat="1" x14ac:dyDescent="0.2">
      <c r="A302" s="193"/>
      <c r="B302" s="194"/>
      <c r="C302" s="194"/>
      <c r="D302" s="194"/>
      <c r="E302" s="196"/>
      <c r="F302" s="205">
        <f>JEs!D422</f>
        <v>0</v>
      </c>
      <c r="G302" s="205" t="s">
        <v>805</v>
      </c>
      <c r="H302" s="205">
        <f>JEs!F422</f>
        <v>0</v>
      </c>
      <c r="I302" s="193"/>
      <c r="J302" s="193"/>
      <c r="K302" s="194"/>
      <c r="L302" s="194"/>
      <c r="M302" s="194"/>
      <c r="N302" s="193"/>
      <c r="O302" s="194"/>
      <c r="P302" s="194"/>
      <c r="Q302" s="194"/>
      <c r="R302" s="163"/>
    </row>
    <row r="303" spans="1:19" s="641" customFormat="1" x14ac:dyDescent="0.2">
      <c r="A303" s="193"/>
      <c r="B303" s="194"/>
      <c r="C303" s="194"/>
      <c r="D303" s="194"/>
      <c r="E303" s="196"/>
      <c r="F303" s="205">
        <f>JEs!D443</f>
        <v>0</v>
      </c>
      <c r="G303" s="205" t="s">
        <v>806</v>
      </c>
      <c r="H303" s="205">
        <f>JEs!F443</f>
        <v>0</v>
      </c>
      <c r="I303" s="193"/>
      <c r="J303" s="193"/>
      <c r="K303" s="194"/>
      <c r="L303" s="194"/>
      <c r="M303" s="194"/>
      <c r="N303" s="193"/>
      <c r="O303" s="194"/>
      <c r="P303" s="194"/>
      <c r="Q303" s="194"/>
      <c r="R303" s="163"/>
    </row>
    <row r="304" spans="1:19" s="641" customFormat="1" x14ac:dyDescent="0.2">
      <c r="A304" s="193"/>
      <c r="B304" s="194"/>
      <c r="C304" s="194"/>
      <c r="D304" s="194"/>
      <c r="E304" s="196"/>
      <c r="F304" s="205">
        <f>JEs!D462</f>
        <v>0</v>
      </c>
      <c r="G304" s="205" t="s">
        <v>807</v>
      </c>
      <c r="H304" s="205">
        <f>JEs!F462</f>
        <v>0</v>
      </c>
      <c r="I304" s="193"/>
      <c r="J304" s="193"/>
      <c r="K304" s="194"/>
      <c r="L304" s="194"/>
      <c r="M304" s="194"/>
      <c r="N304" s="193"/>
      <c r="O304" s="194"/>
      <c r="P304" s="194"/>
      <c r="Q304" s="194"/>
      <c r="R304" s="163"/>
      <c r="S304" s="163"/>
    </row>
    <row r="305" spans="1:19" s="641" customFormat="1" x14ac:dyDescent="0.2">
      <c r="A305" s="193"/>
      <c r="B305" s="194"/>
      <c r="C305" s="194"/>
      <c r="D305" s="194"/>
      <c r="E305" s="196"/>
      <c r="F305" s="205">
        <f>JEs!D79</f>
        <v>0</v>
      </c>
      <c r="G305" s="205" t="s">
        <v>869</v>
      </c>
      <c r="H305" s="205">
        <f>JEs!F71</f>
        <v>0</v>
      </c>
      <c r="I305" s="193"/>
      <c r="J305" s="193"/>
      <c r="K305" s="194"/>
      <c r="L305" s="194"/>
      <c r="M305" s="194"/>
      <c r="N305" s="193"/>
      <c r="O305" s="194"/>
      <c r="P305" s="194"/>
      <c r="Q305" s="194"/>
      <c r="R305" s="163"/>
      <c r="S305" s="163"/>
    </row>
    <row r="306" spans="1:19" x14ac:dyDescent="0.2">
      <c r="A306" s="193"/>
      <c r="B306" s="194"/>
      <c r="C306" s="194"/>
      <c r="D306" s="194"/>
      <c r="E306" s="196"/>
      <c r="F306" s="205"/>
      <c r="G306" s="205"/>
      <c r="H306" s="205"/>
      <c r="I306" s="193"/>
      <c r="J306" s="193"/>
      <c r="K306" s="194"/>
      <c r="L306" s="194"/>
      <c r="M306" s="194"/>
      <c r="N306" s="193"/>
      <c r="O306" s="194"/>
      <c r="P306" s="194"/>
      <c r="Q306" s="194"/>
    </row>
    <row r="307" spans="1:19" x14ac:dyDescent="0.2">
      <c r="A307" s="193" t="s">
        <v>660</v>
      </c>
      <c r="B307" s="194">
        <f>'Gov Funds - Rev-Exp'!J31</f>
        <v>0</v>
      </c>
      <c r="C307" s="194"/>
      <c r="D307" s="194"/>
      <c r="E307" s="196"/>
      <c r="F307" s="205">
        <f>JEs!D56</f>
        <v>0</v>
      </c>
      <c r="G307" s="205" t="s">
        <v>484</v>
      </c>
      <c r="H307" s="205"/>
      <c r="I307" s="193"/>
      <c r="J307" s="193"/>
      <c r="K307" s="194">
        <f>B307+F307+F308-H309+F309+F312-H312-H308+F310-H310-H307+F311-H311+F313-H313+F314-H314+F315-H315+F316-H316+F317-H317</f>
        <v>0</v>
      </c>
      <c r="L307" s="194"/>
      <c r="M307" s="194"/>
      <c r="N307" s="193"/>
      <c r="O307" s="194"/>
      <c r="P307" s="194"/>
      <c r="Q307" s="194"/>
    </row>
    <row r="308" spans="1:19" x14ac:dyDescent="0.2">
      <c r="A308" s="193"/>
      <c r="B308" s="194"/>
      <c r="C308" s="194"/>
      <c r="D308" s="194"/>
      <c r="E308" s="196"/>
      <c r="F308" s="205">
        <f>JEs!D261</f>
        <v>0</v>
      </c>
      <c r="G308" s="205" t="s">
        <v>539</v>
      </c>
      <c r="H308" s="205">
        <f>JEs!F261</f>
        <v>0</v>
      </c>
      <c r="I308" s="193"/>
      <c r="J308" s="193"/>
      <c r="K308" s="194"/>
      <c r="L308" s="194"/>
      <c r="M308" s="194"/>
      <c r="N308" s="193"/>
      <c r="O308" s="194"/>
      <c r="P308" s="194"/>
      <c r="Q308" s="194"/>
    </row>
    <row r="309" spans="1:19" x14ac:dyDescent="0.2">
      <c r="A309" s="193"/>
      <c r="B309" s="194"/>
      <c r="C309" s="194"/>
      <c r="D309" s="194"/>
      <c r="E309" s="196"/>
      <c r="F309" s="205">
        <f>JEs!D125</f>
        <v>0</v>
      </c>
      <c r="G309" s="205" t="s">
        <v>498</v>
      </c>
      <c r="H309" s="205">
        <f>JEs!F125</f>
        <v>0</v>
      </c>
      <c r="I309" s="193"/>
      <c r="J309" s="193"/>
      <c r="K309" s="194"/>
      <c r="L309" s="194"/>
      <c r="M309" s="194"/>
      <c r="N309" s="193"/>
      <c r="O309" s="194"/>
      <c r="P309" s="194"/>
      <c r="Q309" s="194"/>
    </row>
    <row r="310" spans="1:19" x14ac:dyDescent="0.2">
      <c r="A310" s="193"/>
      <c r="B310" s="194"/>
      <c r="C310" s="194"/>
      <c r="D310" s="194"/>
      <c r="E310" s="196"/>
      <c r="F310" s="205">
        <f>JEs!D324</f>
        <v>0</v>
      </c>
      <c r="G310" s="205" t="s">
        <v>744</v>
      </c>
      <c r="H310" s="205">
        <f>JEs!F324</f>
        <v>0</v>
      </c>
      <c r="I310" s="193"/>
      <c r="J310" s="193"/>
      <c r="K310" s="194"/>
      <c r="L310" s="194"/>
      <c r="M310" s="194"/>
      <c r="N310" s="193"/>
      <c r="O310" s="194"/>
      <c r="P310" s="194"/>
      <c r="Q310" s="194"/>
    </row>
    <row r="311" spans="1:19" x14ac:dyDescent="0.2">
      <c r="A311" s="193"/>
      <c r="B311" s="194"/>
      <c r="C311" s="194"/>
      <c r="D311" s="194"/>
      <c r="E311" s="196"/>
      <c r="F311" s="205">
        <f>JEs!D341</f>
        <v>0</v>
      </c>
      <c r="G311" s="205" t="s">
        <v>747</v>
      </c>
      <c r="H311" s="205">
        <f>JEs!F341</f>
        <v>0</v>
      </c>
      <c r="I311" s="193"/>
      <c r="J311" s="193"/>
      <c r="K311" s="194"/>
      <c r="L311" s="194"/>
      <c r="M311" s="194"/>
      <c r="N311" s="193"/>
      <c r="O311" s="194"/>
      <c r="P311" s="194"/>
      <c r="Q311" s="194"/>
    </row>
    <row r="312" spans="1:19" x14ac:dyDescent="0.2">
      <c r="A312" s="193"/>
      <c r="B312" s="194"/>
      <c r="C312" s="194"/>
      <c r="D312" s="194"/>
      <c r="E312" s="196"/>
      <c r="F312" s="205">
        <f>JEs!D360</f>
        <v>0</v>
      </c>
      <c r="G312" s="205" t="s">
        <v>748</v>
      </c>
      <c r="H312" s="205">
        <f>JEs!F360</f>
        <v>0</v>
      </c>
      <c r="I312" s="193"/>
      <c r="J312" s="193"/>
      <c r="K312" s="194"/>
      <c r="L312" s="194"/>
      <c r="M312" s="194"/>
      <c r="N312" s="193"/>
      <c r="O312" s="194"/>
      <c r="P312" s="194"/>
      <c r="Q312" s="194"/>
    </row>
    <row r="313" spans="1:19" x14ac:dyDescent="0.2">
      <c r="A313" s="193"/>
      <c r="B313" s="194"/>
      <c r="C313" s="194"/>
      <c r="D313" s="194"/>
      <c r="E313" s="196"/>
      <c r="F313" s="205">
        <f>JEs!D379</f>
        <v>0</v>
      </c>
      <c r="G313" s="205" t="s">
        <v>749</v>
      </c>
      <c r="H313" s="205">
        <f>JEs!F379</f>
        <v>0</v>
      </c>
      <c r="I313" s="193"/>
      <c r="J313" s="193"/>
      <c r="K313" s="194"/>
      <c r="L313" s="194"/>
      <c r="M313" s="194"/>
      <c r="N313" s="193"/>
      <c r="O313" s="194"/>
      <c r="P313" s="194"/>
      <c r="Q313" s="194"/>
    </row>
    <row r="314" spans="1:19" s="641" customFormat="1" x14ac:dyDescent="0.2">
      <c r="A314" s="193"/>
      <c r="B314" s="194"/>
      <c r="C314" s="194"/>
      <c r="D314" s="194"/>
      <c r="E314" s="196"/>
      <c r="F314" s="205">
        <f>JEs!D423</f>
        <v>0</v>
      </c>
      <c r="G314" s="205" t="s">
        <v>805</v>
      </c>
      <c r="H314" s="205">
        <f>JEs!F423</f>
        <v>0</v>
      </c>
      <c r="I314" s="193"/>
      <c r="J314" s="193"/>
      <c r="K314" s="194"/>
      <c r="L314" s="194"/>
      <c r="M314" s="194"/>
      <c r="N314" s="193"/>
      <c r="O314" s="194"/>
      <c r="P314" s="194"/>
      <c r="Q314" s="194"/>
      <c r="R314" s="163"/>
    </row>
    <row r="315" spans="1:19" s="641" customFormat="1" x14ac:dyDescent="0.2">
      <c r="A315" s="193"/>
      <c r="B315" s="194"/>
      <c r="C315" s="194"/>
      <c r="D315" s="194"/>
      <c r="E315" s="196"/>
      <c r="F315" s="205">
        <f>JEs!D444</f>
        <v>0</v>
      </c>
      <c r="G315" s="205" t="s">
        <v>806</v>
      </c>
      <c r="H315" s="205">
        <f>JEs!F444</f>
        <v>0</v>
      </c>
      <c r="I315" s="193"/>
      <c r="J315" s="193"/>
      <c r="K315" s="194"/>
      <c r="L315" s="194"/>
      <c r="M315" s="194"/>
      <c r="N315" s="193"/>
      <c r="O315" s="194"/>
      <c r="P315" s="194"/>
      <c r="Q315" s="194"/>
      <c r="R315" s="163"/>
    </row>
    <row r="316" spans="1:19" s="641" customFormat="1" x14ac:dyDescent="0.2">
      <c r="A316" s="193"/>
      <c r="B316" s="194"/>
      <c r="C316" s="194"/>
      <c r="D316" s="194"/>
      <c r="E316" s="196"/>
      <c r="F316" s="205">
        <f>JEs!D463</f>
        <v>0</v>
      </c>
      <c r="G316" s="205" t="s">
        <v>807</v>
      </c>
      <c r="H316" s="205">
        <f>JEs!F463</f>
        <v>0</v>
      </c>
      <c r="I316" s="193"/>
      <c r="J316" s="193"/>
      <c r="K316" s="194"/>
      <c r="L316" s="194"/>
      <c r="M316" s="194"/>
      <c r="N316" s="193"/>
      <c r="O316" s="194"/>
      <c r="P316" s="194"/>
      <c r="Q316" s="194"/>
      <c r="R316" s="163"/>
    </row>
    <row r="317" spans="1:19" s="641" customFormat="1" x14ac:dyDescent="0.2">
      <c r="A317" s="193"/>
      <c r="B317" s="194"/>
      <c r="C317" s="194"/>
      <c r="D317" s="194"/>
      <c r="E317" s="196"/>
      <c r="F317" s="205">
        <f>JEs!D80</f>
        <v>0</v>
      </c>
      <c r="G317" s="205" t="s">
        <v>869</v>
      </c>
      <c r="H317" s="205"/>
      <c r="I317" s="193"/>
      <c r="J317" s="193"/>
      <c r="K317" s="194"/>
      <c r="L317" s="194"/>
      <c r="M317" s="194"/>
      <c r="N317" s="193"/>
      <c r="O317" s="194"/>
      <c r="P317" s="194"/>
      <c r="Q317" s="194"/>
      <c r="R317" s="163"/>
    </row>
    <row r="318" spans="1:19" x14ac:dyDescent="0.2">
      <c r="A318" s="193"/>
      <c r="B318" s="194"/>
      <c r="C318" s="194"/>
      <c r="D318" s="194"/>
      <c r="E318" s="196"/>
      <c r="F318" s="205"/>
      <c r="G318" s="205"/>
      <c r="H318" s="205"/>
      <c r="I318" s="193"/>
      <c r="J318" s="193"/>
      <c r="K318" s="194"/>
      <c r="L318" s="194"/>
      <c r="M318" s="194"/>
      <c r="N318" s="193"/>
      <c r="O318" s="194"/>
      <c r="P318" s="194"/>
      <c r="Q318" s="194"/>
    </row>
    <row r="319" spans="1:19" x14ac:dyDescent="0.2">
      <c r="A319" s="193" t="s">
        <v>61</v>
      </c>
      <c r="B319" s="194">
        <f>'Gov Funds - Rev-Exp'!J32</f>
        <v>0</v>
      </c>
      <c r="C319" s="194"/>
      <c r="D319" s="194"/>
      <c r="E319" s="196"/>
      <c r="F319" s="205">
        <f>JEs!D57</f>
        <v>0</v>
      </c>
      <c r="G319" s="205" t="s">
        <v>484</v>
      </c>
      <c r="H319" s="205"/>
      <c r="I319" s="193"/>
      <c r="J319" s="193"/>
      <c r="K319" s="194">
        <f>B319+F319+F320-H321+F321+F324-H324-H320+F322-H322-H319+F323-H323+F325-H325+F326-H326+F327-H327+F328-H328+F329-H329</f>
        <v>0</v>
      </c>
      <c r="L319" s="194"/>
      <c r="M319" s="194"/>
      <c r="N319" s="193"/>
      <c r="O319" s="194"/>
      <c r="P319" s="194"/>
      <c r="Q319" s="194"/>
    </row>
    <row r="320" spans="1:19" x14ac:dyDescent="0.2">
      <c r="A320" s="193"/>
      <c r="B320" s="194"/>
      <c r="C320" s="194"/>
      <c r="D320" s="194"/>
      <c r="E320" s="196"/>
      <c r="F320" s="205">
        <f>JEs!D126</f>
        <v>0</v>
      </c>
      <c r="G320" s="205" t="s">
        <v>498</v>
      </c>
      <c r="H320" s="205">
        <f>JEs!F126</f>
        <v>0</v>
      </c>
      <c r="I320" s="193"/>
      <c r="J320" s="193"/>
      <c r="K320" s="194"/>
      <c r="L320" s="194"/>
      <c r="M320" s="194"/>
      <c r="N320" s="193"/>
      <c r="O320" s="194"/>
      <c r="P320" s="194"/>
      <c r="Q320" s="194"/>
    </row>
    <row r="321" spans="1:19" x14ac:dyDescent="0.2">
      <c r="A321" s="193"/>
      <c r="B321" s="194"/>
      <c r="C321" s="194"/>
      <c r="D321" s="194"/>
      <c r="E321" s="196"/>
      <c r="F321" s="205">
        <f>JEs!D262</f>
        <v>0</v>
      </c>
      <c r="G321" s="205" t="s">
        <v>539</v>
      </c>
      <c r="H321" s="205">
        <f>JEs!F262</f>
        <v>0</v>
      </c>
      <c r="I321" s="193"/>
      <c r="J321" s="193"/>
      <c r="K321" s="194"/>
      <c r="L321" s="194"/>
      <c r="M321" s="194"/>
      <c r="N321" s="193"/>
      <c r="O321" s="194"/>
      <c r="P321" s="194"/>
      <c r="Q321" s="194"/>
    </row>
    <row r="322" spans="1:19" x14ac:dyDescent="0.2">
      <c r="A322" s="193"/>
      <c r="B322" s="194"/>
      <c r="C322" s="194"/>
      <c r="D322" s="194"/>
      <c r="E322" s="196"/>
      <c r="F322" s="205">
        <f>JEs!D325</f>
        <v>0</v>
      </c>
      <c r="G322" s="205" t="s">
        <v>744</v>
      </c>
      <c r="H322" s="205">
        <f>JEs!F325</f>
        <v>0</v>
      </c>
      <c r="I322" s="193"/>
      <c r="J322" s="193"/>
      <c r="K322" s="194"/>
      <c r="L322" s="194"/>
      <c r="M322" s="194"/>
      <c r="N322" s="193"/>
      <c r="O322" s="194"/>
      <c r="P322" s="194"/>
      <c r="Q322" s="194"/>
    </row>
    <row r="323" spans="1:19" x14ac:dyDescent="0.2">
      <c r="A323" s="193"/>
      <c r="B323" s="194"/>
      <c r="C323" s="194"/>
      <c r="D323" s="194"/>
      <c r="E323" s="196"/>
      <c r="F323" s="205">
        <f>JEs!D342</f>
        <v>0</v>
      </c>
      <c r="G323" s="205" t="s">
        <v>747</v>
      </c>
      <c r="H323" s="205">
        <f>JEs!F342</f>
        <v>0</v>
      </c>
      <c r="I323" s="193"/>
      <c r="J323" s="193"/>
      <c r="K323" s="194"/>
      <c r="L323" s="194"/>
      <c r="M323" s="194"/>
      <c r="N323" s="193"/>
      <c r="O323" s="194"/>
      <c r="P323" s="194"/>
      <c r="Q323" s="194"/>
    </row>
    <row r="324" spans="1:19" x14ac:dyDescent="0.2">
      <c r="A324" s="193"/>
      <c r="B324" s="194"/>
      <c r="C324" s="194"/>
      <c r="D324" s="194"/>
      <c r="E324" s="196"/>
      <c r="F324" s="205">
        <f>JEs!D361</f>
        <v>0</v>
      </c>
      <c r="G324" s="205" t="s">
        <v>748</v>
      </c>
      <c r="H324" s="205">
        <f>JEs!F361</f>
        <v>0</v>
      </c>
      <c r="I324" s="193"/>
      <c r="J324" s="193"/>
      <c r="K324" s="194"/>
      <c r="L324" s="194"/>
      <c r="M324" s="194"/>
      <c r="N324" s="193"/>
      <c r="O324" s="194"/>
      <c r="P324" s="194"/>
      <c r="Q324" s="194"/>
    </row>
    <row r="325" spans="1:19" x14ac:dyDescent="0.2">
      <c r="A325" s="193"/>
      <c r="B325" s="194"/>
      <c r="C325" s="194"/>
      <c r="D325" s="194"/>
      <c r="E325" s="196"/>
      <c r="F325" s="205">
        <f>JEs!D380</f>
        <v>0</v>
      </c>
      <c r="G325" s="205" t="s">
        <v>749</v>
      </c>
      <c r="H325" s="205">
        <f>JEs!F380</f>
        <v>0</v>
      </c>
      <c r="I325" s="193"/>
      <c r="J325" s="193"/>
      <c r="K325" s="194"/>
      <c r="L325" s="194"/>
      <c r="M325" s="194"/>
      <c r="N325" s="193"/>
      <c r="O325" s="194"/>
      <c r="P325" s="194"/>
      <c r="Q325" s="194"/>
    </row>
    <row r="326" spans="1:19" s="641" customFormat="1" x14ac:dyDescent="0.2">
      <c r="A326" s="193"/>
      <c r="B326" s="194"/>
      <c r="C326" s="194"/>
      <c r="D326" s="194"/>
      <c r="E326" s="196"/>
      <c r="F326" s="205">
        <f>JEs!D424</f>
        <v>0</v>
      </c>
      <c r="G326" s="205" t="s">
        <v>805</v>
      </c>
      <c r="H326" s="205">
        <f>JEs!F424</f>
        <v>0</v>
      </c>
      <c r="I326" s="193"/>
      <c r="J326" s="193"/>
      <c r="K326" s="194"/>
      <c r="L326" s="194"/>
      <c r="M326" s="194"/>
      <c r="N326" s="193"/>
      <c r="O326" s="194"/>
      <c r="P326" s="194"/>
      <c r="Q326" s="194"/>
      <c r="R326" s="163"/>
    </row>
    <row r="327" spans="1:19" s="641" customFormat="1" x14ac:dyDescent="0.2">
      <c r="A327" s="193"/>
      <c r="B327" s="194"/>
      <c r="C327" s="194"/>
      <c r="D327" s="194"/>
      <c r="E327" s="196"/>
      <c r="F327" s="205">
        <f>JEs!D445</f>
        <v>0</v>
      </c>
      <c r="G327" s="205" t="s">
        <v>806</v>
      </c>
      <c r="H327" s="205">
        <f>JEs!F445</f>
        <v>0</v>
      </c>
      <c r="I327" s="193"/>
      <c r="J327" s="193"/>
      <c r="K327" s="194"/>
      <c r="L327" s="194"/>
      <c r="M327" s="194"/>
      <c r="N327" s="193"/>
      <c r="O327" s="194"/>
      <c r="P327" s="194"/>
      <c r="Q327" s="194"/>
      <c r="R327" s="163"/>
    </row>
    <row r="328" spans="1:19" s="641" customFormat="1" x14ac:dyDescent="0.2">
      <c r="A328" s="193"/>
      <c r="B328" s="194"/>
      <c r="C328" s="194"/>
      <c r="D328" s="194"/>
      <c r="E328" s="196"/>
      <c r="F328" s="205">
        <f>JEs!D464</f>
        <v>0</v>
      </c>
      <c r="G328" s="205" t="s">
        <v>807</v>
      </c>
      <c r="H328" s="205">
        <f>JEs!F464</f>
        <v>0</v>
      </c>
      <c r="I328" s="193"/>
      <c r="J328" s="193"/>
      <c r="K328" s="194"/>
      <c r="L328" s="194"/>
      <c r="M328" s="194"/>
      <c r="N328" s="193"/>
      <c r="O328" s="194"/>
      <c r="P328" s="194"/>
      <c r="Q328" s="194"/>
      <c r="R328" s="163"/>
    </row>
    <row r="329" spans="1:19" s="641" customFormat="1" x14ac:dyDescent="0.2">
      <c r="A329" s="193"/>
      <c r="B329" s="194"/>
      <c r="C329" s="194"/>
      <c r="D329" s="194"/>
      <c r="E329" s="196"/>
      <c r="F329" s="205">
        <f>JEs!D81</f>
        <v>0</v>
      </c>
      <c r="G329" s="205" t="s">
        <v>869</v>
      </c>
      <c r="H329" s="205"/>
      <c r="I329" s="193"/>
      <c r="J329" s="193"/>
      <c r="K329" s="194"/>
      <c r="L329" s="194"/>
      <c r="M329" s="194"/>
      <c r="N329" s="193"/>
      <c r="O329" s="194"/>
      <c r="P329" s="194"/>
      <c r="Q329" s="194"/>
      <c r="R329" s="163"/>
      <c r="S329" s="708"/>
    </row>
    <row r="330" spans="1:19" x14ac:dyDescent="0.2">
      <c r="A330" s="193"/>
      <c r="B330" s="194"/>
      <c r="C330" s="194"/>
      <c r="D330" s="194"/>
      <c r="E330" s="196"/>
      <c r="F330" s="205"/>
      <c r="G330" s="205"/>
      <c r="H330" s="205"/>
      <c r="I330" s="193"/>
      <c r="J330" s="193"/>
      <c r="K330" s="194"/>
      <c r="L330" s="194"/>
      <c r="M330" s="194"/>
      <c r="N330" s="193"/>
      <c r="O330" s="194"/>
      <c r="P330" s="194"/>
      <c r="Q330" s="194"/>
    </row>
    <row r="331" spans="1:19" x14ac:dyDescent="0.2">
      <c r="A331" s="193" t="s">
        <v>62</v>
      </c>
      <c r="B331" s="194">
        <f>'Gov Funds - Rev-Exp'!J33</f>
        <v>0</v>
      </c>
      <c r="C331" s="194"/>
      <c r="D331" s="194"/>
      <c r="E331" s="196"/>
      <c r="F331" s="205">
        <f>JEs!D58</f>
        <v>0</v>
      </c>
      <c r="G331" s="205" t="s">
        <v>484</v>
      </c>
      <c r="H331" s="205"/>
      <c r="I331" s="193"/>
      <c r="J331" s="193"/>
      <c r="K331" s="194">
        <f>B331-H331+F331+F333-H333+F332-H332+F334+F336-H336-H334+F335-H335+F337-H337+F338-H338+F339-H339+F340-H340+F341-H341</f>
        <v>0</v>
      </c>
      <c r="L331" s="194"/>
      <c r="M331" s="194"/>
      <c r="N331" s="193"/>
      <c r="O331" s="194"/>
      <c r="P331" s="194"/>
      <c r="Q331" s="194"/>
    </row>
    <row r="332" spans="1:19" x14ac:dyDescent="0.2">
      <c r="A332" s="193"/>
      <c r="B332" s="194"/>
      <c r="C332" s="194"/>
      <c r="D332" s="194"/>
      <c r="E332" s="196"/>
      <c r="F332" s="205">
        <f>JEs!D127</f>
        <v>0</v>
      </c>
      <c r="G332" s="205" t="s">
        <v>498</v>
      </c>
      <c r="H332" s="205">
        <f>JEs!F127</f>
        <v>0</v>
      </c>
      <c r="I332" s="193"/>
      <c r="J332" s="193"/>
      <c r="K332" s="194"/>
      <c r="L332" s="194"/>
      <c r="M332" s="194"/>
      <c r="N332" s="193"/>
      <c r="O332" s="194"/>
      <c r="P332" s="194"/>
      <c r="Q332" s="194"/>
    </row>
    <row r="333" spans="1:19" x14ac:dyDescent="0.2">
      <c r="A333" s="193"/>
      <c r="B333" s="194"/>
      <c r="C333" s="194"/>
      <c r="D333" s="194"/>
      <c r="E333" s="196"/>
      <c r="F333" s="205">
        <f>JEs!D263</f>
        <v>0</v>
      </c>
      <c r="G333" s="205" t="s">
        <v>539</v>
      </c>
      <c r="H333" s="205">
        <f>JEs!F263</f>
        <v>0</v>
      </c>
      <c r="I333" s="193"/>
      <c r="J333" s="193"/>
      <c r="K333" s="194"/>
      <c r="L333" s="194"/>
      <c r="M333" s="194"/>
      <c r="N333" s="193"/>
      <c r="O333" s="194"/>
      <c r="P333" s="194"/>
      <c r="Q333" s="194"/>
    </row>
    <row r="334" spans="1:19" x14ac:dyDescent="0.2">
      <c r="A334" s="193"/>
      <c r="B334" s="194"/>
      <c r="C334" s="194"/>
      <c r="D334" s="194"/>
      <c r="E334" s="196"/>
      <c r="F334" s="205">
        <f>JEs!D326</f>
        <v>0</v>
      </c>
      <c r="G334" s="205" t="s">
        <v>744</v>
      </c>
      <c r="H334" s="205">
        <f>JEs!F326</f>
        <v>0</v>
      </c>
      <c r="I334" s="193"/>
      <c r="J334" s="193"/>
      <c r="K334" s="194"/>
      <c r="L334" s="194"/>
      <c r="M334" s="194"/>
      <c r="N334" s="193"/>
      <c r="O334" s="194"/>
      <c r="P334" s="194"/>
      <c r="Q334" s="194"/>
    </row>
    <row r="335" spans="1:19" x14ac:dyDescent="0.2">
      <c r="A335" s="193"/>
      <c r="B335" s="194"/>
      <c r="C335" s="194"/>
      <c r="D335" s="194"/>
      <c r="E335" s="196"/>
      <c r="F335" s="205">
        <f>JEs!D343</f>
        <v>0</v>
      </c>
      <c r="G335" s="205" t="s">
        <v>747</v>
      </c>
      <c r="H335" s="205">
        <f>JEs!F343</f>
        <v>0</v>
      </c>
      <c r="I335" s="193"/>
      <c r="J335" s="193"/>
      <c r="K335" s="194"/>
      <c r="L335" s="194"/>
      <c r="M335" s="194"/>
      <c r="N335" s="193"/>
      <c r="O335" s="194"/>
      <c r="P335" s="194"/>
      <c r="Q335" s="194"/>
    </row>
    <row r="336" spans="1:19" x14ac:dyDescent="0.2">
      <c r="A336" s="193"/>
      <c r="B336" s="194"/>
      <c r="C336" s="194"/>
      <c r="D336" s="194"/>
      <c r="E336" s="196"/>
      <c r="F336" s="205">
        <f>JEs!D362</f>
        <v>0</v>
      </c>
      <c r="G336" s="205" t="s">
        <v>748</v>
      </c>
      <c r="H336" s="205">
        <f>JEs!F362</f>
        <v>0</v>
      </c>
      <c r="I336" s="193"/>
      <c r="J336" s="193"/>
      <c r="K336" s="194"/>
      <c r="L336" s="194"/>
      <c r="M336" s="194"/>
      <c r="N336" s="193"/>
      <c r="O336" s="194"/>
      <c r="P336" s="194"/>
      <c r="Q336" s="194"/>
    </row>
    <row r="337" spans="1:19" x14ac:dyDescent="0.2">
      <c r="A337" s="193"/>
      <c r="B337" s="194"/>
      <c r="C337" s="194"/>
      <c r="D337" s="194"/>
      <c r="E337" s="196"/>
      <c r="F337" s="205">
        <f>JEs!D381</f>
        <v>0</v>
      </c>
      <c r="G337" s="205" t="s">
        <v>749</v>
      </c>
      <c r="H337" s="205">
        <f>JEs!F381</f>
        <v>0</v>
      </c>
      <c r="I337" s="193"/>
      <c r="J337" s="193"/>
      <c r="K337" s="194"/>
      <c r="L337" s="194"/>
      <c r="M337" s="194"/>
      <c r="N337" s="193"/>
      <c r="O337" s="194"/>
      <c r="P337" s="194"/>
      <c r="Q337" s="194"/>
    </row>
    <row r="338" spans="1:19" s="641" customFormat="1" x14ac:dyDescent="0.2">
      <c r="A338" s="193"/>
      <c r="B338" s="194"/>
      <c r="C338" s="194"/>
      <c r="D338" s="194"/>
      <c r="E338" s="196"/>
      <c r="F338" s="205">
        <f>JEs!D425</f>
        <v>0</v>
      </c>
      <c r="G338" s="205" t="s">
        <v>805</v>
      </c>
      <c r="H338" s="205">
        <f>JEs!F425</f>
        <v>0</v>
      </c>
      <c r="I338" s="193"/>
      <c r="J338" s="193"/>
      <c r="K338" s="194"/>
      <c r="L338" s="194"/>
      <c r="M338" s="194"/>
      <c r="N338" s="193"/>
      <c r="O338" s="194"/>
      <c r="P338" s="194"/>
      <c r="Q338" s="194"/>
      <c r="R338" s="163"/>
    </row>
    <row r="339" spans="1:19" s="641" customFormat="1" x14ac:dyDescent="0.2">
      <c r="A339" s="193"/>
      <c r="B339" s="194"/>
      <c r="C339" s="194"/>
      <c r="D339" s="194"/>
      <c r="E339" s="196"/>
      <c r="F339" s="205">
        <f>JEs!D446</f>
        <v>0</v>
      </c>
      <c r="G339" s="205" t="s">
        <v>806</v>
      </c>
      <c r="H339" s="205">
        <f>JEs!F446</f>
        <v>0</v>
      </c>
      <c r="I339" s="193"/>
      <c r="J339" s="193"/>
      <c r="K339" s="194"/>
      <c r="L339" s="194"/>
      <c r="M339" s="194"/>
      <c r="N339" s="193"/>
      <c r="O339" s="194"/>
      <c r="P339" s="194"/>
      <c r="Q339" s="194"/>
      <c r="R339" s="163"/>
    </row>
    <row r="340" spans="1:19" s="641" customFormat="1" x14ac:dyDescent="0.2">
      <c r="A340" s="193"/>
      <c r="B340" s="194"/>
      <c r="C340" s="194"/>
      <c r="D340" s="194"/>
      <c r="E340" s="196"/>
      <c r="F340" s="205">
        <f>JEs!D465</f>
        <v>0</v>
      </c>
      <c r="G340" s="205" t="s">
        <v>807</v>
      </c>
      <c r="H340" s="205">
        <f>JEs!F465</f>
        <v>0</v>
      </c>
      <c r="I340" s="193"/>
      <c r="J340" s="193"/>
      <c r="K340" s="194"/>
      <c r="L340" s="194"/>
      <c r="M340" s="194"/>
      <c r="N340" s="193"/>
      <c r="O340" s="194"/>
      <c r="P340" s="194"/>
      <c r="Q340" s="194"/>
      <c r="R340" s="163"/>
    </row>
    <row r="341" spans="1:19" s="641" customFormat="1" x14ac:dyDescent="0.2">
      <c r="A341" s="193"/>
      <c r="B341" s="194"/>
      <c r="C341" s="194"/>
      <c r="D341" s="194"/>
      <c r="E341" s="196"/>
      <c r="F341" s="205">
        <f>JEs!D82</f>
        <v>0</v>
      </c>
      <c r="G341" s="205" t="s">
        <v>869</v>
      </c>
      <c r="H341" s="205"/>
      <c r="I341" s="193"/>
      <c r="J341" s="193"/>
      <c r="K341" s="194"/>
      <c r="L341" s="194"/>
      <c r="M341" s="194"/>
      <c r="N341" s="193"/>
      <c r="O341" s="194"/>
      <c r="P341" s="194"/>
      <c r="Q341" s="194"/>
      <c r="R341" s="163"/>
      <c r="S341" s="163"/>
    </row>
    <row r="342" spans="1:19" x14ac:dyDescent="0.2">
      <c r="A342" s="193"/>
      <c r="B342" s="194"/>
      <c r="C342" s="194"/>
      <c r="D342" s="194"/>
      <c r="E342" s="196"/>
      <c r="F342" s="205"/>
      <c r="G342" s="205"/>
      <c r="H342" s="205"/>
      <c r="I342" s="193"/>
      <c r="J342" s="193"/>
      <c r="K342" s="194"/>
      <c r="L342" s="194"/>
      <c r="M342" s="194"/>
      <c r="N342" s="193"/>
      <c r="O342" s="194"/>
      <c r="P342" s="194"/>
      <c r="Q342" s="194"/>
    </row>
    <row r="343" spans="1:19" x14ac:dyDescent="0.2">
      <c r="A343" s="193" t="s">
        <v>63</v>
      </c>
      <c r="B343" s="194">
        <f>'Gov Funds - Rev-Exp'!J34</f>
        <v>0</v>
      </c>
      <c r="C343" s="194"/>
      <c r="D343" s="194"/>
      <c r="E343" s="196"/>
      <c r="F343" s="205"/>
      <c r="G343" s="205" t="s">
        <v>484</v>
      </c>
      <c r="H343" s="205">
        <f>JEs!F46</f>
        <v>0</v>
      </c>
      <c r="I343" s="193"/>
      <c r="J343" s="193"/>
      <c r="K343" s="194">
        <f>B343+F343-H343-H344-H345+F345+F344+F346-H346</f>
        <v>0</v>
      </c>
      <c r="L343" s="194"/>
      <c r="M343" s="194"/>
      <c r="N343" s="193"/>
      <c r="O343" s="194"/>
      <c r="P343" s="194"/>
      <c r="Q343" s="194"/>
    </row>
    <row r="344" spans="1:19" x14ac:dyDescent="0.2">
      <c r="A344" s="193"/>
      <c r="B344" s="194"/>
      <c r="C344" s="194"/>
      <c r="D344" s="194"/>
      <c r="E344" s="196"/>
      <c r="F344" s="205">
        <f>JEs!D116</f>
        <v>0</v>
      </c>
      <c r="G344" s="205" t="s">
        <v>498</v>
      </c>
      <c r="H344" s="205">
        <f>JEs!F116</f>
        <v>0</v>
      </c>
      <c r="I344" s="193"/>
      <c r="J344" s="193"/>
      <c r="K344" s="194"/>
      <c r="L344" s="194"/>
      <c r="M344" s="194"/>
      <c r="N344" s="193"/>
      <c r="O344" s="194"/>
      <c r="P344" s="194"/>
      <c r="Q344" s="194"/>
    </row>
    <row r="345" spans="1:19" x14ac:dyDescent="0.2">
      <c r="A345" s="193"/>
      <c r="B345" s="194"/>
      <c r="C345" s="194"/>
      <c r="D345" s="194"/>
      <c r="E345" s="196"/>
      <c r="F345" s="205">
        <f>JEs!D277</f>
        <v>0</v>
      </c>
      <c r="G345" s="205" t="s">
        <v>608</v>
      </c>
      <c r="H345" s="205">
        <f>JEs!F277</f>
        <v>0</v>
      </c>
      <c r="I345" s="193"/>
      <c r="J345" s="193"/>
      <c r="K345" s="194"/>
      <c r="L345" s="194"/>
      <c r="M345" s="194"/>
      <c r="N345" s="193"/>
      <c r="O345" s="194"/>
      <c r="P345" s="194"/>
      <c r="Q345" s="194"/>
    </row>
    <row r="346" spans="1:19" x14ac:dyDescent="0.2">
      <c r="A346" s="193"/>
      <c r="B346" s="194"/>
      <c r="C346" s="194"/>
      <c r="D346" s="194"/>
      <c r="E346" s="196"/>
      <c r="F346" s="205"/>
      <c r="G346" s="205" t="s">
        <v>869</v>
      </c>
      <c r="H346" s="205">
        <f>JEs!F70</f>
        <v>0</v>
      </c>
      <c r="I346" s="193"/>
      <c r="J346" s="193"/>
      <c r="K346" s="194"/>
      <c r="L346" s="194"/>
      <c r="M346" s="194"/>
      <c r="N346" s="193"/>
      <c r="O346" s="194"/>
      <c r="P346" s="194"/>
      <c r="Q346" s="194"/>
    </row>
    <row r="347" spans="1:19" x14ac:dyDescent="0.2">
      <c r="A347" s="193"/>
      <c r="B347" s="194"/>
      <c r="C347" s="194"/>
      <c r="D347" s="194"/>
      <c r="E347" s="196"/>
      <c r="F347" s="205"/>
      <c r="G347" s="205"/>
      <c r="H347" s="205"/>
      <c r="I347" s="193"/>
      <c r="J347" s="193"/>
      <c r="K347" s="194"/>
      <c r="L347" s="194"/>
      <c r="M347" s="194"/>
      <c r="N347" s="193"/>
      <c r="O347" s="194"/>
      <c r="P347" s="194"/>
      <c r="Q347" s="194"/>
    </row>
    <row r="348" spans="1:19" x14ac:dyDescent="0.2">
      <c r="A348" s="193" t="s">
        <v>64</v>
      </c>
      <c r="B348" s="194">
        <f>'Gov Funds - Rev-Exp'!J36</f>
        <v>0</v>
      </c>
      <c r="C348" s="194"/>
      <c r="D348" s="194"/>
      <c r="E348" s="196"/>
      <c r="F348" s="205"/>
      <c r="G348" s="205" t="s">
        <v>501</v>
      </c>
      <c r="H348" s="205">
        <f>JEs!F134</f>
        <v>0</v>
      </c>
      <c r="I348" s="193"/>
      <c r="J348" s="193"/>
      <c r="K348" s="194">
        <f>B348-H348+F349+F348-H349</f>
        <v>0</v>
      </c>
      <c r="L348" s="194"/>
      <c r="M348" s="194"/>
      <c r="N348" s="193"/>
      <c r="O348" s="194"/>
      <c r="P348" s="194"/>
      <c r="Q348" s="194"/>
    </row>
    <row r="349" spans="1:19" x14ac:dyDescent="0.2">
      <c r="A349" s="193"/>
      <c r="B349" s="194"/>
      <c r="C349" s="194"/>
      <c r="D349" s="194"/>
      <c r="E349" s="196"/>
      <c r="F349" s="205"/>
      <c r="G349" s="205" t="s">
        <v>990</v>
      </c>
      <c r="H349" s="205">
        <f>JEs!F150</f>
        <v>0</v>
      </c>
      <c r="I349" s="193"/>
      <c r="J349" s="193"/>
      <c r="K349" s="194"/>
      <c r="L349" s="194"/>
      <c r="M349" s="194"/>
      <c r="N349" s="193"/>
      <c r="O349" s="194"/>
      <c r="P349" s="194"/>
      <c r="Q349" s="194"/>
    </row>
    <row r="350" spans="1:19" x14ac:dyDescent="0.2">
      <c r="A350" s="193"/>
      <c r="B350" s="194"/>
      <c r="C350" s="194"/>
      <c r="D350" s="194"/>
      <c r="E350" s="196"/>
      <c r="F350" s="205"/>
      <c r="G350" s="205"/>
      <c r="H350" s="205"/>
      <c r="I350" s="193"/>
      <c r="J350" s="193"/>
      <c r="K350" s="194"/>
      <c r="L350" s="194"/>
      <c r="M350" s="194"/>
      <c r="N350" s="193"/>
      <c r="O350" s="194"/>
      <c r="P350" s="194"/>
      <c r="Q350" s="194"/>
    </row>
    <row r="351" spans="1:19" x14ac:dyDescent="0.2">
      <c r="A351" s="193" t="s">
        <v>65</v>
      </c>
      <c r="B351" s="194">
        <f>'Gov Funds - Rev-Exp'!J37</f>
        <v>0</v>
      </c>
      <c r="C351" s="194"/>
      <c r="D351" s="194"/>
      <c r="E351" s="196"/>
      <c r="F351" s="205">
        <f>JEs!D290</f>
        <v>0</v>
      </c>
      <c r="G351" s="205" t="s">
        <v>619</v>
      </c>
      <c r="H351" s="205">
        <f>JEs!F290</f>
        <v>0</v>
      </c>
      <c r="I351" s="193"/>
      <c r="J351" s="193"/>
      <c r="K351" s="194">
        <f>B351-H351+F351+F352-H352</f>
        <v>0</v>
      </c>
      <c r="L351" s="194"/>
      <c r="M351" s="194"/>
      <c r="N351" s="193"/>
      <c r="O351" s="194"/>
      <c r="P351" s="194"/>
      <c r="Q351" s="194"/>
    </row>
    <row r="352" spans="1:19" x14ac:dyDescent="0.2">
      <c r="A352" s="193"/>
      <c r="B352" s="194"/>
      <c r="C352" s="194"/>
      <c r="D352" s="194"/>
      <c r="E352" s="196"/>
      <c r="F352" s="205">
        <f>JEs!D133</f>
        <v>0</v>
      </c>
      <c r="G352" s="205" t="s">
        <v>501</v>
      </c>
      <c r="H352" s="205">
        <f>JEs!F133</f>
        <v>0</v>
      </c>
      <c r="I352" s="193"/>
      <c r="J352" s="193"/>
      <c r="K352" s="194"/>
      <c r="L352" s="194"/>
      <c r="M352" s="194"/>
      <c r="N352" s="193"/>
      <c r="O352" s="194"/>
      <c r="P352" s="194"/>
      <c r="Q352" s="194"/>
    </row>
    <row r="353" spans="1:17" x14ac:dyDescent="0.2">
      <c r="A353" s="193"/>
      <c r="B353" s="194"/>
      <c r="C353" s="194"/>
      <c r="D353" s="194"/>
      <c r="E353" s="196"/>
      <c r="F353" s="205"/>
      <c r="G353" s="205"/>
      <c r="H353" s="205"/>
      <c r="I353" s="193"/>
      <c r="J353" s="193"/>
      <c r="K353" s="194"/>
      <c r="L353" s="194"/>
      <c r="M353" s="194"/>
      <c r="N353" s="193"/>
      <c r="O353" s="194"/>
      <c r="P353" s="194"/>
      <c r="Q353" s="194"/>
    </row>
    <row r="354" spans="1:17" x14ac:dyDescent="0.2">
      <c r="A354" s="193" t="s">
        <v>961</v>
      </c>
      <c r="B354" s="194">
        <f>'Gov Funds - Rev-Exp'!J39</f>
        <v>0</v>
      </c>
      <c r="C354" s="194"/>
      <c r="D354" s="194"/>
      <c r="E354" s="196"/>
      <c r="F354" s="205"/>
      <c r="G354" s="205" t="s">
        <v>937</v>
      </c>
      <c r="H354" s="205">
        <f>JEs!F138</f>
        <v>0</v>
      </c>
      <c r="I354" s="193"/>
      <c r="J354" s="193"/>
      <c r="K354" s="194">
        <f>B354+F354-H354</f>
        <v>0</v>
      </c>
      <c r="L354" s="194"/>
      <c r="M354" s="194"/>
      <c r="N354" s="193"/>
      <c r="O354" s="194"/>
      <c r="P354" s="194"/>
      <c r="Q354" s="194"/>
    </row>
    <row r="355" spans="1:17" x14ac:dyDescent="0.2">
      <c r="A355" s="193"/>
      <c r="B355" s="194"/>
      <c r="C355" s="194"/>
      <c r="D355" s="194"/>
      <c r="E355" s="196"/>
      <c r="F355" s="205"/>
      <c r="G355" s="205"/>
      <c r="H355" s="205"/>
      <c r="I355" s="193"/>
      <c r="J355" s="193"/>
      <c r="K355" s="194"/>
      <c r="L355" s="194"/>
      <c r="M355" s="194"/>
      <c r="N355" s="193"/>
      <c r="O355" s="194"/>
      <c r="P355" s="194"/>
      <c r="Q355" s="194"/>
    </row>
    <row r="356" spans="1:17" x14ac:dyDescent="0.2">
      <c r="A356" s="193" t="s">
        <v>962</v>
      </c>
      <c r="B356" s="194">
        <f>'Gov Funds - Rev-Exp'!J40</f>
        <v>0</v>
      </c>
      <c r="C356" s="194"/>
      <c r="D356" s="194"/>
      <c r="E356" s="196"/>
      <c r="F356" s="205"/>
      <c r="G356" s="205"/>
      <c r="H356" s="205"/>
      <c r="I356" s="193"/>
      <c r="J356" s="193"/>
      <c r="K356" s="194">
        <f>B356+F356-H356</f>
        <v>0</v>
      </c>
      <c r="L356" s="194"/>
      <c r="M356" s="194"/>
      <c r="N356" s="193"/>
      <c r="O356" s="194"/>
      <c r="P356" s="194"/>
      <c r="Q356" s="194"/>
    </row>
    <row r="357" spans="1:17" x14ac:dyDescent="0.2">
      <c r="A357" s="193"/>
      <c r="B357" s="194"/>
      <c r="C357" s="194"/>
      <c r="D357" s="194"/>
      <c r="E357" s="196"/>
      <c r="F357" s="205"/>
      <c r="G357" s="205"/>
      <c r="H357" s="205"/>
      <c r="I357" s="193"/>
      <c r="J357" s="193"/>
      <c r="K357" s="194"/>
      <c r="L357" s="194"/>
      <c r="M357" s="194"/>
      <c r="N357" s="193"/>
      <c r="O357" s="194"/>
      <c r="P357" s="194"/>
      <c r="Q357" s="194"/>
    </row>
    <row r="358" spans="1:17" x14ac:dyDescent="0.2">
      <c r="A358" s="193" t="s">
        <v>1033</v>
      </c>
      <c r="B358" s="194">
        <f>'Gov Funds - Rev-Exp'!J42</f>
        <v>0</v>
      </c>
      <c r="C358" s="194"/>
      <c r="D358" s="194"/>
      <c r="E358" s="196"/>
      <c r="F358" s="205"/>
      <c r="G358" s="205" t="s">
        <v>1030</v>
      </c>
      <c r="H358" s="205">
        <f>JEs!F144</f>
        <v>0</v>
      </c>
      <c r="I358" s="193"/>
      <c r="J358" s="193"/>
      <c r="K358" s="194">
        <f>B358+F358-H358</f>
        <v>0</v>
      </c>
      <c r="L358" s="194"/>
      <c r="M358" s="194"/>
      <c r="N358" s="193"/>
      <c r="O358" s="194"/>
      <c r="P358" s="194"/>
      <c r="Q358" s="194"/>
    </row>
    <row r="359" spans="1:17" x14ac:dyDescent="0.2">
      <c r="A359" s="193"/>
      <c r="B359" s="194"/>
      <c r="C359" s="194"/>
      <c r="D359" s="194"/>
      <c r="E359" s="196"/>
      <c r="F359" s="205"/>
      <c r="G359" s="205"/>
      <c r="H359" s="205"/>
      <c r="I359" s="193"/>
      <c r="J359" s="193"/>
      <c r="K359" s="194"/>
      <c r="L359" s="194"/>
      <c r="M359" s="194"/>
      <c r="N359" s="193"/>
      <c r="O359" s="194"/>
      <c r="P359" s="194"/>
      <c r="Q359" s="194"/>
    </row>
    <row r="360" spans="1:17" x14ac:dyDescent="0.2">
      <c r="A360" s="193" t="s">
        <v>1034</v>
      </c>
      <c r="B360" s="194">
        <f>'Gov Funds - Rev-Exp'!J43</f>
        <v>0</v>
      </c>
      <c r="C360" s="194"/>
      <c r="D360" s="194"/>
      <c r="E360" s="196"/>
      <c r="F360" s="205"/>
      <c r="G360" s="205"/>
      <c r="H360" s="205"/>
      <c r="I360" s="193"/>
      <c r="J360" s="193"/>
      <c r="K360" s="194">
        <f>B360+F360-H360</f>
        <v>0</v>
      </c>
      <c r="L360" s="194"/>
      <c r="M360" s="194"/>
      <c r="N360" s="193"/>
      <c r="O360" s="194"/>
      <c r="P360" s="194"/>
      <c r="Q360" s="194"/>
    </row>
    <row r="361" spans="1:17" x14ac:dyDescent="0.2">
      <c r="A361" s="193"/>
      <c r="B361" s="194"/>
      <c r="C361" s="194"/>
      <c r="D361" s="194"/>
      <c r="E361" s="196"/>
      <c r="F361" s="205"/>
      <c r="G361" s="205"/>
      <c r="H361" s="205"/>
      <c r="I361" s="193"/>
      <c r="J361" s="193"/>
      <c r="K361" s="194"/>
      <c r="L361" s="194"/>
      <c r="M361" s="194"/>
      <c r="N361" s="193"/>
      <c r="O361" s="194"/>
      <c r="P361" s="194"/>
      <c r="Q361" s="194"/>
    </row>
    <row r="362" spans="1:17" x14ac:dyDescent="0.2">
      <c r="A362" s="193"/>
      <c r="B362" s="194"/>
      <c r="C362" s="194"/>
      <c r="D362" s="194"/>
      <c r="E362" s="196"/>
      <c r="F362" s="205"/>
      <c r="G362" s="205"/>
      <c r="H362" s="205"/>
      <c r="I362" s="193"/>
      <c r="J362" s="193"/>
      <c r="K362" s="194"/>
      <c r="L362" s="194"/>
      <c r="M362" s="194"/>
      <c r="N362" s="193"/>
      <c r="O362" s="194"/>
      <c r="P362" s="194"/>
      <c r="Q362" s="194"/>
    </row>
    <row r="363" spans="1:17" x14ac:dyDescent="0.2">
      <c r="A363" s="193" t="s">
        <v>609</v>
      </c>
      <c r="B363" s="194"/>
      <c r="C363" s="194"/>
      <c r="D363" s="194"/>
      <c r="E363" s="196"/>
      <c r="F363" s="205">
        <f>JEs!D90</f>
        <v>0</v>
      </c>
      <c r="G363" s="205" t="s">
        <v>445</v>
      </c>
      <c r="H363" s="205">
        <f>JEs!F90</f>
        <v>0</v>
      </c>
      <c r="I363" s="193"/>
      <c r="J363" s="193"/>
      <c r="K363" s="194">
        <f>B363-H363+F363+F364-H364-H365+F365</f>
        <v>0</v>
      </c>
      <c r="L363" s="194"/>
      <c r="M363" s="194"/>
      <c r="N363" s="193"/>
      <c r="O363" s="194"/>
      <c r="P363" s="194"/>
      <c r="Q363" s="194"/>
    </row>
    <row r="364" spans="1:17" x14ac:dyDescent="0.2">
      <c r="A364" s="193"/>
      <c r="B364" s="194"/>
      <c r="C364" s="194"/>
      <c r="D364" s="194"/>
      <c r="E364" s="196"/>
      <c r="F364" s="205">
        <f>JEs!D200</f>
        <v>0</v>
      </c>
      <c r="G364" s="205" t="s">
        <v>502</v>
      </c>
      <c r="H364" s="205">
        <f>JEs!F200</f>
        <v>0</v>
      </c>
      <c r="I364" s="193"/>
      <c r="J364" s="193"/>
      <c r="K364" s="194"/>
      <c r="L364" s="194"/>
      <c r="M364" s="194"/>
      <c r="N364" s="193"/>
      <c r="O364" s="194"/>
      <c r="P364" s="194"/>
      <c r="Q364" s="194"/>
    </row>
    <row r="365" spans="1:17" x14ac:dyDescent="0.2">
      <c r="A365" s="193"/>
      <c r="B365" s="194"/>
      <c r="C365" s="194"/>
      <c r="D365" s="194"/>
      <c r="E365" s="196"/>
      <c r="F365" s="205"/>
      <c r="G365" s="205"/>
      <c r="H365" s="205"/>
      <c r="I365" s="193"/>
      <c r="J365" s="193"/>
      <c r="K365" s="194"/>
      <c r="L365" s="194"/>
      <c r="M365" s="194"/>
      <c r="N365" s="193"/>
      <c r="O365" s="194"/>
      <c r="P365" s="194"/>
      <c r="Q365" s="194"/>
    </row>
    <row r="366" spans="1:17" x14ac:dyDescent="0.2">
      <c r="A366" s="193" t="s">
        <v>941</v>
      </c>
      <c r="B366" s="194"/>
      <c r="C366" s="194"/>
      <c r="D366" s="194"/>
      <c r="E366" s="196"/>
      <c r="F366" s="205">
        <f>JEs!D112</f>
        <v>0</v>
      </c>
      <c r="G366" s="205" t="s">
        <v>930</v>
      </c>
      <c r="H366" s="205">
        <f>JEs!F112</f>
        <v>0</v>
      </c>
      <c r="I366" s="193"/>
      <c r="J366" s="193"/>
      <c r="K366" s="194">
        <f>B366+F366-H366</f>
        <v>0</v>
      </c>
      <c r="L366" s="194"/>
      <c r="M366" s="194"/>
      <c r="N366" s="193"/>
      <c r="O366" s="194"/>
      <c r="P366" s="194"/>
      <c r="Q366" s="194"/>
    </row>
    <row r="367" spans="1:17" x14ac:dyDescent="0.2">
      <c r="A367" s="193"/>
      <c r="B367" s="194"/>
      <c r="C367" s="194"/>
      <c r="D367" s="194"/>
      <c r="E367" s="196"/>
      <c r="F367" s="205"/>
      <c r="G367" s="205"/>
      <c r="H367" s="205"/>
      <c r="I367" s="193"/>
      <c r="J367" s="193"/>
      <c r="K367" s="194"/>
      <c r="L367" s="194"/>
      <c r="M367" s="194"/>
      <c r="N367" s="193"/>
      <c r="O367" s="194"/>
      <c r="P367" s="194"/>
      <c r="Q367" s="194"/>
    </row>
    <row r="368" spans="1:17" x14ac:dyDescent="0.2">
      <c r="A368" s="193"/>
      <c r="B368" s="194"/>
      <c r="C368" s="194"/>
      <c r="D368" s="194"/>
      <c r="E368" s="196"/>
      <c r="F368" s="205"/>
      <c r="G368" s="205"/>
      <c r="H368" s="205"/>
      <c r="I368" s="193"/>
      <c r="J368" s="193"/>
      <c r="K368" s="194"/>
      <c r="L368" s="194"/>
      <c r="M368" s="194"/>
      <c r="N368" s="193"/>
      <c r="O368" s="194"/>
      <c r="P368" s="194"/>
      <c r="Q368" s="194"/>
    </row>
    <row r="369" spans="1:17" x14ac:dyDescent="0.2">
      <c r="A369" s="193" t="s">
        <v>615</v>
      </c>
      <c r="B369" s="194"/>
      <c r="C369" s="194"/>
      <c r="D369" s="194">
        <f>'Gov Funds - Rev-Exp'!J50</f>
        <v>0</v>
      </c>
      <c r="E369" s="196"/>
      <c r="F369" s="205">
        <f>JEs!D162</f>
        <v>0</v>
      </c>
      <c r="G369" s="205" t="s">
        <v>502</v>
      </c>
      <c r="H369" s="205">
        <f>JEs!F162</f>
        <v>0</v>
      </c>
      <c r="I369" s="193"/>
      <c r="J369" s="193"/>
      <c r="K369" s="194"/>
      <c r="L369" s="194"/>
      <c r="M369" s="194">
        <f>D369+H369-F369-F370+H370</f>
        <v>0</v>
      </c>
      <c r="N369" s="193"/>
      <c r="O369" s="194"/>
      <c r="P369" s="194"/>
      <c r="Q369" s="194"/>
    </row>
    <row r="370" spans="1:17" x14ac:dyDescent="0.2">
      <c r="A370" s="193"/>
      <c r="B370" s="194"/>
      <c r="C370" s="194"/>
      <c r="D370" s="194"/>
      <c r="E370" s="196"/>
      <c r="F370" s="205"/>
      <c r="G370" s="205"/>
      <c r="H370" s="205"/>
      <c r="I370" s="193"/>
      <c r="J370" s="193"/>
      <c r="K370" s="194"/>
      <c r="L370" s="194"/>
      <c r="M370" s="194"/>
      <c r="N370" s="193"/>
      <c r="O370" s="194"/>
      <c r="P370" s="194"/>
      <c r="Q370" s="194"/>
    </row>
    <row r="371" spans="1:17" x14ac:dyDescent="0.2">
      <c r="A371" s="193" t="s">
        <v>473</v>
      </c>
      <c r="B371" s="194"/>
      <c r="C371" s="194"/>
      <c r="D371" s="194">
        <f>'Gov Funds - Rev-Exp'!J51</f>
        <v>0</v>
      </c>
      <c r="E371" s="196"/>
      <c r="F371" s="205">
        <f>JEs!D204</f>
        <v>0</v>
      </c>
      <c r="G371" s="205" t="s">
        <v>526</v>
      </c>
      <c r="H371" s="205">
        <f>JEs!F204</f>
        <v>0</v>
      </c>
      <c r="I371" s="193"/>
      <c r="J371" s="193"/>
      <c r="K371" s="194"/>
      <c r="L371" s="194"/>
      <c r="M371" s="194">
        <f>D371-F371+H371</f>
        <v>0</v>
      </c>
      <c r="N371" s="193"/>
      <c r="O371" s="194"/>
      <c r="P371" s="194"/>
      <c r="Q371" s="194"/>
    </row>
    <row r="372" spans="1:17" x14ac:dyDescent="0.2">
      <c r="A372" s="193" t="s">
        <v>772</v>
      </c>
      <c r="B372" s="194"/>
      <c r="C372" s="194"/>
      <c r="D372" s="194">
        <f>'Gov Funds - Rev-Exp'!J52</f>
        <v>0</v>
      </c>
      <c r="E372" s="196"/>
      <c r="F372" s="205">
        <f>JEs!D205</f>
        <v>0</v>
      </c>
      <c r="G372" s="205" t="s">
        <v>526</v>
      </c>
      <c r="H372" s="205">
        <f>JEs!F205</f>
        <v>0</v>
      </c>
      <c r="I372" s="193"/>
      <c r="J372" s="193"/>
      <c r="K372" s="194"/>
      <c r="L372" s="194"/>
      <c r="M372" s="194">
        <f>D372-F372+H372</f>
        <v>0</v>
      </c>
      <c r="N372" s="193"/>
      <c r="O372" s="194"/>
      <c r="P372" s="194"/>
      <c r="Q372" s="194"/>
    </row>
    <row r="373" spans="1:17" x14ac:dyDescent="0.2">
      <c r="A373" s="193" t="s">
        <v>940</v>
      </c>
      <c r="B373" s="194"/>
      <c r="C373" s="194"/>
      <c r="D373" s="194">
        <f>'Gov Funds - Rev-Exp'!J53</f>
        <v>0</v>
      </c>
      <c r="E373" s="196"/>
      <c r="F373" s="205">
        <f>JEs!D139</f>
        <v>0</v>
      </c>
      <c r="G373" s="205" t="s">
        <v>937</v>
      </c>
      <c r="H373" s="205">
        <v>0</v>
      </c>
      <c r="I373" s="193"/>
      <c r="J373" s="193"/>
      <c r="K373" s="194"/>
      <c r="L373" s="194"/>
      <c r="M373" s="194">
        <f>D373-F373+H373</f>
        <v>0</v>
      </c>
      <c r="N373" s="193"/>
      <c r="O373" s="194"/>
      <c r="P373" s="194"/>
      <c r="Q373" s="194"/>
    </row>
    <row r="374" spans="1:17" x14ac:dyDescent="0.2">
      <c r="A374" s="193" t="s">
        <v>996</v>
      </c>
      <c r="B374" s="194"/>
      <c r="C374" s="194"/>
      <c r="D374" s="194">
        <f>'Gov Funds - Rev-Exp'!J54</f>
        <v>0</v>
      </c>
      <c r="E374" s="196"/>
      <c r="F374" s="205">
        <f>JEs!D153</f>
        <v>0</v>
      </c>
      <c r="G374" s="205" t="s">
        <v>993</v>
      </c>
      <c r="H374" s="205"/>
      <c r="I374" s="193"/>
      <c r="J374" s="193"/>
      <c r="K374" s="194"/>
      <c r="L374" s="194"/>
      <c r="M374" s="194">
        <f t="shared" ref="M374:M375" si="4">D374-F374+H374</f>
        <v>0</v>
      </c>
      <c r="N374" s="193"/>
      <c r="O374" s="194"/>
      <c r="P374" s="194"/>
      <c r="Q374" s="194"/>
    </row>
    <row r="375" spans="1:17" x14ac:dyDescent="0.2">
      <c r="A375" s="193" t="s">
        <v>1003</v>
      </c>
      <c r="B375" s="194"/>
      <c r="C375" s="194"/>
      <c r="D375" s="194">
        <f>'Gov Funds - Rev-Exp'!J55</f>
        <v>0</v>
      </c>
      <c r="E375" s="196"/>
      <c r="F375" s="205">
        <f>JEs!D145</f>
        <v>0</v>
      </c>
      <c r="G375" s="205" t="s">
        <v>1030</v>
      </c>
      <c r="H375" s="205"/>
      <c r="I375" s="193"/>
      <c r="J375" s="193"/>
      <c r="K375" s="194"/>
      <c r="L375" s="194"/>
      <c r="M375" s="194">
        <f t="shared" si="4"/>
        <v>0</v>
      </c>
      <c r="N375" s="193"/>
      <c r="O375" s="194"/>
      <c r="P375" s="194"/>
      <c r="Q375" s="194"/>
    </row>
    <row r="376" spans="1:17" x14ac:dyDescent="0.2">
      <c r="A376" s="193" t="s">
        <v>318</v>
      </c>
      <c r="B376" s="194"/>
      <c r="C376" s="194"/>
      <c r="D376" s="194">
        <f>'Gov Funds - Rev-Exp'!J56</f>
        <v>0</v>
      </c>
      <c r="E376" s="196"/>
      <c r="F376" s="205"/>
      <c r="G376" s="279"/>
      <c r="H376" s="205"/>
      <c r="I376" s="193"/>
      <c r="J376" s="193"/>
      <c r="K376" s="194"/>
      <c r="L376" s="194"/>
      <c r="M376" s="194">
        <f>D376-B376+H376-F376</f>
        <v>0</v>
      </c>
      <c r="N376" s="193"/>
      <c r="O376" s="194"/>
      <c r="P376" s="194"/>
      <c r="Q376" s="194"/>
    </row>
    <row r="377" spans="1:17" x14ac:dyDescent="0.2">
      <c r="A377" s="193" t="s">
        <v>66</v>
      </c>
      <c r="B377" s="194">
        <f>'Gov Funds - Rev-Exp'!J57*-1</f>
        <v>0</v>
      </c>
      <c r="C377" s="194"/>
      <c r="D377" s="194"/>
      <c r="E377" s="196"/>
      <c r="F377" s="205"/>
      <c r="G377" s="279"/>
      <c r="H377" s="205"/>
      <c r="I377" s="193"/>
      <c r="J377" s="193"/>
      <c r="K377" s="194">
        <f>B377+F377-D377-H377</f>
        <v>0</v>
      </c>
      <c r="L377" s="194"/>
      <c r="M377" s="194"/>
      <c r="N377" s="193"/>
      <c r="O377" s="194"/>
      <c r="P377" s="194"/>
      <c r="Q377" s="194"/>
    </row>
    <row r="378" spans="1:17" x14ac:dyDescent="0.2">
      <c r="A378" s="193"/>
      <c r="B378" s="194"/>
      <c r="C378" s="194"/>
      <c r="D378" s="194"/>
      <c r="E378" s="196"/>
      <c r="F378" s="205"/>
      <c r="G378" s="279"/>
      <c r="H378" s="205"/>
      <c r="I378" s="193"/>
      <c r="J378" s="193"/>
      <c r="K378" s="194"/>
      <c r="L378" s="194"/>
      <c r="M378" s="194"/>
      <c r="N378" s="193"/>
      <c r="O378" s="194"/>
      <c r="P378" s="194"/>
      <c r="Q378" s="194"/>
    </row>
    <row r="379" spans="1:17" x14ac:dyDescent="0.2">
      <c r="A379" s="193" t="s">
        <v>444</v>
      </c>
      <c r="B379" s="194"/>
      <c r="C379" s="194"/>
      <c r="D379" s="194">
        <f>'Gov Funds - Rev-Exp'!J62</f>
        <v>0</v>
      </c>
      <c r="E379" s="196"/>
      <c r="F379" s="205"/>
      <c r="G379" s="279"/>
      <c r="H379" s="205"/>
      <c r="I379" s="193"/>
      <c r="J379" s="193"/>
      <c r="K379" s="194"/>
      <c r="L379" s="194"/>
      <c r="M379" s="194">
        <f>D379+H379-F379</f>
        <v>0</v>
      </c>
      <c r="N379" s="193"/>
      <c r="O379" s="194"/>
      <c r="P379" s="194"/>
      <c r="Q379" s="194"/>
    </row>
    <row r="380" spans="1:17" x14ac:dyDescent="0.2">
      <c r="A380" s="193"/>
      <c r="B380" s="194"/>
      <c r="C380" s="194"/>
      <c r="D380" s="194"/>
      <c r="E380" s="196"/>
      <c r="F380" s="205"/>
      <c r="G380" s="279"/>
      <c r="H380" s="205"/>
      <c r="I380" s="193"/>
      <c r="J380" s="193"/>
      <c r="K380" s="194"/>
      <c r="L380" s="194"/>
      <c r="M380" s="194"/>
      <c r="N380" s="193"/>
      <c r="O380" s="194"/>
      <c r="P380" s="194"/>
      <c r="Q380" s="194"/>
    </row>
    <row r="381" spans="1:17" x14ac:dyDescent="0.2">
      <c r="A381" s="168"/>
      <c r="E381" s="168"/>
      <c r="G381" s="169"/>
      <c r="J381" s="168"/>
      <c r="K381" s="170"/>
      <c r="M381" s="170"/>
    </row>
    <row r="382" spans="1:17" ht="13.5" thickBot="1" x14ac:dyDescent="0.25">
      <c r="A382" s="173" t="s">
        <v>80</v>
      </c>
      <c r="B382" s="185">
        <f>SUM(B8:B379)</f>
        <v>0</v>
      </c>
      <c r="C382" s="181"/>
      <c r="D382" s="185">
        <f>SUM(D8:D379)</f>
        <v>0</v>
      </c>
      <c r="E382" s="186"/>
      <c r="F382" s="185">
        <f>SUM(F8:F379)</f>
        <v>0</v>
      </c>
      <c r="G382" s="187"/>
      <c r="H382" s="185">
        <f>SUM(H8:H379)</f>
        <v>0</v>
      </c>
      <c r="K382" s="172">
        <f>SUM(K8:K379)</f>
        <v>0</v>
      </c>
      <c r="M382" s="172">
        <f>SUM(M8:M379)</f>
        <v>0</v>
      </c>
      <c r="O382" s="172">
        <f>SUM(O8:O379)</f>
        <v>0</v>
      </c>
      <c r="P382" s="162"/>
      <c r="Q382" s="172">
        <f>SUM(Q8:Q379)</f>
        <v>0</v>
      </c>
    </row>
    <row r="383" spans="1:17" ht="13.5" thickTop="1" x14ac:dyDescent="0.2">
      <c r="G383" s="164"/>
      <c r="J383" s="163"/>
    </row>
    <row r="384" spans="1:17" x14ac:dyDescent="0.2">
      <c r="A384" s="171"/>
      <c r="B384" s="174"/>
      <c r="C384" s="174"/>
      <c r="D384" s="174"/>
      <c r="E384" s="171"/>
      <c r="F384" s="174"/>
      <c r="G384" s="175"/>
      <c r="H384" s="174"/>
      <c r="I384" s="171"/>
      <c r="J384" s="171"/>
      <c r="K384" s="162" t="s">
        <v>71</v>
      </c>
      <c r="M384" s="176" t="s">
        <v>72</v>
      </c>
    </row>
    <row r="385" spans="1:15" ht="13.5" thickBot="1" x14ac:dyDescent="0.25">
      <c r="G385" s="164"/>
      <c r="J385" s="163"/>
      <c r="K385" s="188">
        <f>K382+O382</f>
        <v>0</v>
      </c>
      <c r="L385" s="181"/>
      <c r="M385" s="188">
        <f>M382+Q382</f>
        <v>0</v>
      </c>
      <c r="O385" s="162"/>
    </row>
    <row r="386" spans="1:15" ht="13.5" thickTop="1" x14ac:dyDescent="0.2">
      <c r="D386" s="163"/>
      <c r="G386" s="164"/>
      <c r="J386" s="163"/>
      <c r="M386" s="162"/>
    </row>
    <row r="389" spans="1:15" x14ac:dyDescent="0.2">
      <c r="D389" s="289"/>
    </row>
    <row r="390" spans="1:15" x14ac:dyDescent="0.2">
      <c r="A390" s="225"/>
      <c r="B390" s="226"/>
      <c r="C390" s="226"/>
      <c r="D390" s="226"/>
      <c r="E390" s="227"/>
      <c r="F390" s="226"/>
      <c r="G390" s="228"/>
      <c r="H390" s="226"/>
      <c r="I390" s="227"/>
      <c r="J390" s="226"/>
      <c r="K390" s="226"/>
      <c r="L390" s="226"/>
      <c r="M390" s="227"/>
      <c r="N390" s="227"/>
      <c r="O390" s="229"/>
    </row>
    <row r="391" spans="1:15" x14ac:dyDescent="0.2">
      <c r="A391" s="230" t="s">
        <v>405</v>
      </c>
      <c r="D391" s="162">
        <f>D382-B382</f>
        <v>0</v>
      </c>
      <c r="H391" s="162">
        <f>F382-H382</f>
        <v>0</v>
      </c>
      <c r="M391" s="162">
        <f>M385-K385</f>
        <v>0</v>
      </c>
      <c r="O391" s="231"/>
    </row>
    <row r="392" spans="1:15" ht="13.5" thickBot="1" x14ac:dyDescent="0.25">
      <c r="A392" s="232"/>
      <c r="B392" s="233"/>
      <c r="C392" s="233"/>
      <c r="D392" s="233"/>
      <c r="E392" s="234"/>
      <c r="L392" s="233"/>
      <c r="M392" s="234"/>
      <c r="N392" s="234"/>
      <c r="O392" s="235"/>
    </row>
    <row r="393" spans="1:15" x14ac:dyDescent="0.2">
      <c r="F393" s="815" t="s">
        <v>540</v>
      </c>
      <c r="G393" s="816"/>
      <c r="H393" s="816"/>
      <c r="I393" s="816"/>
      <c r="J393" s="816"/>
      <c r="K393" s="817"/>
    </row>
    <row r="394" spans="1:15" x14ac:dyDescent="0.2">
      <c r="F394" s="281" t="s">
        <v>541</v>
      </c>
      <c r="G394" s="176" t="s">
        <v>543</v>
      </c>
      <c r="H394" s="176" t="s">
        <v>542</v>
      </c>
      <c r="K394" s="282" t="s">
        <v>544</v>
      </c>
    </row>
    <row r="395" spans="1:15" x14ac:dyDescent="0.2">
      <c r="F395" s="283">
        <f t="shared" ref="F395:F433" si="5">SUMIF($G$9:$G$380,G395,$F$9:$F$380)</f>
        <v>0</v>
      </c>
      <c r="G395" s="176" t="s">
        <v>478</v>
      </c>
      <c r="H395" s="162">
        <f t="shared" ref="H395:H433" si="6">SUMIF($G$9:$G$380,G395,$H$9:$H$380)</f>
        <v>0</v>
      </c>
      <c r="J395" s="163"/>
      <c r="K395" s="282">
        <f>F395-H395</f>
        <v>0</v>
      </c>
    </row>
    <row r="396" spans="1:15" x14ac:dyDescent="0.2">
      <c r="F396" s="283">
        <f t="shared" si="5"/>
        <v>0</v>
      </c>
      <c r="G396" s="176" t="s">
        <v>479</v>
      </c>
      <c r="H396" s="162">
        <f t="shared" si="6"/>
        <v>0</v>
      </c>
      <c r="K396" s="282">
        <f>F396-H396</f>
        <v>0</v>
      </c>
    </row>
    <row r="397" spans="1:15" x14ac:dyDescent="0.2">
      <c r="F397" s="283">
        <f t="shared" si="5"/>
        <v>0</v>
      </c>
      <c r="G397" s="176" t="s">
        <v>203</v>
      </c>
      <c r="H397" s="162">
        <f t="shared" si="6"/>
        <v>0</v>
      </c>
      <c r="K397" s="282">
        <f>F397-H397</f>
        <v>0</v>
      </c>
    </row>
    <row r="398" spans="1:15" x14ac:dyDescent="0.2">
      <c r="F398" s="283">
        <f t="shared" si="5"/>
        <v>0</v>
      </c>
      <c r="G398" s="176" t="s">
        <v>484</v>
      </c>
      <c r="H398" s="162">
        <f t="shared" si="6"/>
        <v>0</v>
      </c>
      <c r="K398" s="282">
        <f t="shared" ref="K398:K433" si="7">F398-H398</f>
        <v>0</v>
      </c>
    </row>
    <row r="399" spans="1:15" x14ac:dyDescent="0.2">
      <c r="F399" s="283">
        <f t="shared" si="5"/>
        <v>0</v>
      </c>
      <c r="G399" s="176" t="s">
        <v>869</v>
      </c>
      <c r="H399" s="162">
        <f t="shared" si="6"/>
        <v>0</v>
      </c>
      <c r="K399" s="282">
        <f t="shared" si="7"/>
        <v>0</v>
      </c>
    </row>
    <row r="400" spans="1:15" x14ac:dyDescent="0.2">
      <c r="F400" s="283">
        <f t="shared" si="5"/>
        <v>0</v>
      </c>
      <c r="G400" s="176" t="s">
        <v>445</v>
      </c>
      <c r="H400" s="162">
        <f t="shared" si="6"/>
        <v>0</v>
      </c>
      <c r="K400" s="282">
        <f t="shared" si="7"/>
        <v>0</v>
      </c>
    </row>
    <row r="401" spans="2:12" x14ac:dyDescent="0.2">
      <c r="F401" s="283">
        <f t="shared" si="5"/>
        <v>0</v>
      </c>
      <c r="G401" s="176" t="s">
        <v>930</v>
      </c>
      <c r="H401" s="162">
        <f t="shared" si="6"/>
        <v>0</v>
      </c>
      <c r="K401" s="282">
        <f t="shared" si="7"/>
        <v>0</v>
      </c>
    </row>
    <row r="402" spans="2:12" x14ac:dyDescent="0.2">
      <c r="F402" s="283">
        <f t="shared" si="5"/>
        <v>0</v>
      </c>
      <c r="G402" s="176" t="s">
        <v>498</v>
      </c>
      <c r="H402" s="162">
        <f t="shared" si="6"/>
        <v>0</v>
      </c>
      <c r="K402" s="282">
        <f t="shared" si="7"/>
        <v>0</v>
      </c>
    </row>
    <row r="403" spans="2:12" x14ac:dyDescent="0.2">
      <c r="F403" s="283">
        <f t="shared" si="5"/>
        <v>0</v>
      </c>
      <c r="G403" s="176" t="s">
        <v>500</v>
      </c>
      <c r="H403" s="162">
        <f t="shared" si="6"/>
        <v>0</v>
      </c>
      <c r="K403" s="282">
        <f t="shared" si="7"/>
        <v>0</v>
      </c>
    </row>
    <row r="404" spans="2:12" x14ac:dyDescent="0.2">
      <c r="F404" s="283">
        <f t="shared" si="5"/>
        <v>0</v>
      </c>
      <c r="G404" s="176" t="s">
        <v>501</v>
      </c>
      <c r="H404" s="162">
        <f t="shared" si="6"/>
        <v>0</v>
      </c>
      <c r="K404" s="282">
        <f t="shared" si="7"/>
        <v>0</v>
      </c>
    </row>
    <row r="405" spans="2:12" x14ac:dyDescent="0.2">
      <c r="F405" s="283">
        <f t="shared" si="5"/>
        <v>0</v>
      </c>
      <c r="G405" s="176" t="s">
        <v>937</v>
      </c>
      <c r="H405" s="162">
        <f t="shared" si="6"/>
        <v>0</v>
      </c>
      <c r="K405" s="282">
        <f t="shared" si="7"/>
        <v>0</v>
      </c>
    </row>
    <row r="406" spans="2:12" x14ac:dyDescent="0.2">
      <c r="F406" s="283">
        <f t="shared" si="5"/>
        <v>0</v>
      </c>
      <c r="G406" s="176" t="s">
        <v>1030</v>
      </c>
      <c r="H406" s="162">
        <f t="shared" si="6"/>
        <v>0</v>
      </c>
      <c r="K406" s="282">
        <f t="shared" si="7"/>
        <v>0</v>
      </c>
    </row>
    <row r="407" spans="2:12" x14ac:dyDescent="0.2">
      <c r="F407" s="283">
        <f t="shared" si="5"/>
        <v>0</v>
      </c>
      <c r="G407" s="176" t="s">
        <v>990</v>
      </c>
      <c r="H407" s="162">
        <f t="shared" si="6"/>
        <v>0</v>
      </c>
      <c r="K407" s="282">
        <f t="shared" si="7"/>
        <v>0</v>
      </c>
    </row>
    <row r="408" spans="2:12" x14ac:dyDescent="0.2">
      <c r="F408" s="283">
        <f t="shared" si="5"/>
        <v>0</v>
      </c>
      <c r="G408" s="176" t="s">
        <v>993</v>
      </c>
      <c r="H408" s="162">
        <f t="shared" si="6"/>
        <v>0</v>
      </c>
      <c r="K408" s="282">
        <f t="shared" si="7"/>
        <v>0</v>
      </c>
    </row>
    <row r="409" spans="2:12" x14ac:dyDescent="0.2">
      <c r="F409" s="283">
        <f t="shared" si="5"/>
        <v>0</v>
      </c>
      <c r="G409" s="176" t="s">
        <v>502</v>
      </c>
      <c r="H409" s="162">
        <f t="shared" si="6"/>
        <v>0</v>
      </c>
      <c r="K409" s="282">
        <f t="shared" si="7"/>
        <v>0</v>
      </c>
    </row>
    <row r="410" spans="2:12" x14ac:dyDescent="0.2">
      <c r="F410" s="283">
        <f t="shared" si="5"/>
        <v>0</v>
      </c>
      <c r="G410" s="176" t="s">
        <v>526</v>
      </c>
      <c r="H410" s="162">
        <f t="shared" si="6"/>
        <v>0</v>
      </c>
      <c r="K410" s="282">
        <f t="shared" si="7"/>
        <v>0</v>
      </c>
    </row>
    <row r="411" spans="2:12" x14ac:dyDescent="0.2">
      <c r="B411" s="163"/>
      <c r="C411" s="163"/>
      <c r="D411" s="163"/>
      <c r="F411" s="283">
        <f t="shared" si="5"/>
        <v>0</v>
      </c>
      <c r="G411" s="176" t="s">
        <v>527</v>
      </c>
      <c r="H411" s="162">
        <f t="shared" si="6"/>
        <v>0</v>
      </c>
      <c r="K411" s="282">
        <f t="shared" si="7"/>
        <v>0</v>
      </c>
      <c r="L411" s="163"/>
    </row>
    <row r="412" spans="2:12" x14ac:dyDescent="0.2">
      <c r="B412" s="163"/>
      <c r="C412" s="163"/>
      <c r="D412" s="163"/>
      <c r="F412" s="283">
        <f t="shared" si="5"/>
        <v>0</v>
      </c>
      <c r="G412" s="176" t="s">
        <v>864</v>
      </c>
      <c r="H412" s="162">
        <f t="shared" si="6"/>
        <v>0</v>
      </c>
      <c r="K412" s="282">
        <f t="shared" si="7"/>
        <v>0</v>
      </c>
      <c r="L412" s="163"/>
    </row>
    <row r="413" spans="2:12" x14ac:dyDescent="0.2">
      <c r="B413" s="163"/>
      <c r="C413" s="163"/>
      <c r="D413" s="163"/>
      <c r="F413" s="283">
        <f t="shared" si="5"/>
        <v>0</v>
      </c>
      <c r="G413" s="176" t="s">
        <v>536</v>
      </c>
      <c r="H413" s="162">
        <f t="shared" si="6"/>
        <v>0</v>
      </c>
      <c r="K413" s="282">
        <f t="shared" si="7"/>
        <v>0</v>
      </c>
      <c r="L413" s="163"/>
    </row>
    <row r="414" spans="2:12" x14ac:dyDescent="0.2">
      <c r="B414" s="163"/>
      <c r="C414" s="163"/>
      <c r="D414" s="163"/>
      <c r="F414" s="283">
        <f t="shared" si="5"/>
        <v>0</v>
      </c>
      <c r="G414" s="176" t="s">
        <v>945</v>
      </c>
      <c r="H414" s="162">
        <f t="shared" si="6"/>
        <v>0</v>
      </c>
      <c r="K414" s="282">
        <f t="shared" si="7"/>
        <v>0</v>
      </c>
      <c r="L414" s="163"/>
    </row>
    <row r="415" spans="2:12" x14ac:dyDescent="0.2">
      <c r="B415" s="163"/>
      <c r="C415" s="163"/>
      <c r="D415" s="163"/>
      <c r="F415" s="283">
        <f t="shared" si="5"/>
        <v>0</v>
      </c>
      <c r="G415" s="176" t="s">
        <v>1023</v>
      </c>
      <c r="H415" s="162">
        <f t="shared" si="6"/>
        <v>0</v>
      </c>
      <c r="K415" s="282">
        <f t="shared" si="7"/>
        <v>0</v>
      </c>
      <c r="L415" s="163"/>
    </row>
    <row r="416" spans="2:12" x14ac:dyDescent="0.2">
      <c r="B416" s="163"/>
      <c r="C416" s="163"/>
      <c r="D416" s="163"/>
      <c r="F416" s="283">
        <f t="shared" si="5"/>
        <v>0</v>
      </c>
      <c r="G416" s="176" t="s">
        <v>538</v>
      </c>
      <c r="H416" s="162">
        <f t="shared" si="6"/>
        <v>0</v>
      </c>
      <c r="K416" s="282">
        <f t="shared" si="7"/>
        <v>0</v>
      </c>
      <c r="L416" s="163"/>
    </row>
    <row r="417" spans="6:11" s="163" customFormat="1" x14ac:dyDescent="0.2">
      <c r="F417" s="283">
        <f t="shared" si="5"/>
        <v>0</v>
      </c>
      <c r="G417" s="176" t="s">
        <v>539</v>
      </c>
      <c r="H417" s="162">
        <f t="shared" si="6"/>
        <v>0</v>
      </c>
      <c r="J417" s="162"/>
      <c r="K417" s="282">
        <f t="shared" si="7"/>
        <v>0</v>
      </c>
    </row>
    <row r="418" spans="6:11" s="163" customFormat="1" x14ac:dyDescent="0.2">
      <c r="F418" s="283">
        <f t="shared" si="5"/>
        <v>0</v>
      </c>
      <c r="G418" s="176" t="s">
        <v>202</v>
      </c>
      <c r="H418" s="162">
        <f t="shared" si="6"/>
        <v>0</v>
      </c>
      <c r="J418" s="162"/>
      <c r="K418" s="282">
        <f t="shared" si="7"/>
        <v>0</v>
      </c>
    </row>
    <row r="419" spans="6:11" s="163" customFormat="1" x14ac:dyDescent="0.2">
      <c r="F419" s="283">
        <f t="shared" si="5"/>
        <v>0</v>
      </c>
      <c r="G419" s="176" t="s">
        <v>608</v>
      </c>
      <c r="H419" s="162">
        <f t="shared" si="6"/>
        <v>0</v>
      </c>
      <c r="J419" s="162"/>
      <c r="K419" s="282">
        <f t="shared" si="7"/>
        <v>0</v>
      </c>
    </row>
    <row r="420" spans="6:11" s="163" customFormat="1" x14ac:dyDescent="0.2">
      <c r="F420" s="283">
        <f t="shared" si="5"/>
        <v>0</v>
      </c>
      <c r="G420" s="176" t="s">
        <v>616</v>
      </c>
      <c r="H420" s="162">
        <f t="shared" si="6"/>
        <v>0</v>
      </c>
      <c r="J420" s="162"/>
      <c r="K420" s="282">
        <f t="shared" si="7"/>
        <v>0</v>
      </c>
    </row>
    <row r="421" spans="6:11" s="163" customFormat="1" x14ac:dyDescent="0.2">
      <c r="F421" s="283">
        <f t="shared" si="5"/>
        <v>0</v>
      </c>
      <c r="G421" s="176" t="s">
        <v>618</v>
      </c>
      <c r="H421" s="162">
        <f t="shared" si="6"/>
        <v>0</v>
      </c>
      <c r="J421" s="162"/>
      <c r="K421" s="282">
        <f t="shared" si="7"/>
        <v>0</v>
      </c>
    </row>
    <row r="422" spans="6:11" s="163" customFormat="1" x14ac:dyDescent="0.2">
      <c r="F422" s="283">
        <f t="shared" si="5"/>
        <v>0</v>
      </c>
      <c r="G422" s="176" t="s">
        <v>619</v>
      </c>
      <c r="H422" s="162">
        <f t="shared" si="6"/>
        <v>0</v>
      </c>
      <c r="J422" s="162"/>
      <c r="K422" s="282">
        <f t="shared" si="7"/>
        <v>0</v>
      </c>
    </row>
    <row r="423" spans="6:11" s="163" customFormat="1" x14ac:dyDescent="0.2">
      <c r="F423" s="283">
        <f t="shared" si="5"/>
        <v>0</v>
      </c>
      <c r="G423" s="176" t="s">
        <v>200</v>
      </c>
      <c r="H423" s="162">
        <f t="shared" si="6"/>
        <v>0</v>
      </c>
      <c r="J423" s="162"/>
      <c r="K423" s="282">
        <f t="shared" si="7"/>
        <v>0</v>
      </c>
    </row>
    <row r="424" spans="6:11" s="163" customFormat="1" x14ac:dyDescent="0.2">
      <c r="F424" s="283">
        <f t="shared" si="5"/>
        <v>0</v>
      </c>
      <c r="G424" s="176" t="s">
        <v>743</v>
      </c>
      <c r="H424" s="162">
        <f t="shared" si="6"/>
        <v>0</v>
      </c>
      <c r="J424" s="162"/>
      <c r="K424" s="282">
        <f t="shared" si="7"/>
        <v>0</v>
      </c>
    </row>
    <row r="425" spans="6:11" s="163" customFormat="1" x14ac:dyDescent="0.2">
      <c r="F425" s="283">
        <f t="shared" si="5"/>
        <v>0</v>
      </c>
      <c r="G425" s="176" t="s">
        <v>744</v>
      </c>
      <c r="H425" s="162">
        <f t="shared" si="6"/>
        <v>0</v>
      </c>
      <c r="J425" s="162"/>
      <c r="K425" s="282">
        <f t="shared" si="7"/>
        <v>0</v>
      </c>
    </row>
    <row r="426" spans="6:11" s="163" customFormat="1" x14ac:dyDescent="0.2">
      <c r="F426" s="283">
        <f t="shared" si="5"/>
        <v>0</v>
      </c>
      <c r="G426" s="176" t="s">
        <v>747</v>
      </c>
      <c r="H426" s="162">
        <f t="shared" si="6"/>
        <v>0</v>
      </c>
      <c r="J426" s="162"/>
      <c r="K426" s="282">
        <f t="shared" si="7"/>
        <v>0</v>
      </c>
    </row>
    <row r="427" spans="6:11" s="163" customFormat="1" x14ac:dyDescent="0.2">
      <c r="F427" s="283">
        <f t="shared" si="5"/>
        <v>0</v>
      </c>
      <c r="G427" s="176" t="s">
        <v>748</v>
      </c>
      <c r="H427" s="162">
        <f t="shared" si="6"/>
        <v>0</v>
      </c>
      <c r="J427" s="162"/>
      <c r="K427" s="282">
        <f t="shared" si="7"/>
        <v>0</v>
      </c>
    </row>
    <row r="428" spans="6:11" s="163" customFormat="1" x14ac:dyDescent="0.2">
      <c r="F428" s="283">
        <f t="shared" si="5"/>
        <v>0</v>
      </c>
      <c r="G428" s="176" t="s">
        <v>749</v>
      </c>
      <c r="H428" s="162">
        <f t="shared" si="6"/>
        <v>0</v>
      </c>
      <c r="J428" s="162"/>
      <c r="K428" s="282">
        <f t="shared" si="7"/>
        <v>0</v>
      </c>
    </row>
    <row r="429" spans="6:11" s="163" customFormat="1" x14ac:dyDescent="0.2">
      <c r="F429" s="283">
        <f t="shared" si="5"/>
        <v>0</v>
      </c>
      <c r="G429" s="176" t="s">
        <v>803</v>
      </c>
      <c r="H429" s="162">
        <f t="shared" si="6"/>
        <v>0</v>
      </c>
      <c r="J429" s="162"/>
      <c r="K429" s="282">
        <f t="shared" si="7"/>
        <v>0</v>
      </c>
    </row>
    <row r="430" spans="6:11" s="163" customFormat="1" x14ac:dyDescent="0.2">
      <c r="F430" s="283">
        <f t="shared" si="5"/>
        <v>0</v>
      </c>
      <c r="G430" s="176" t="s">
        <v>804</v>
      </c>
      <c r="H430" s="162">
        <f t="shared" si="6"/>
        <v>0</v>
      </c>
      <c r="J430" s="162"/>
      <c r="K430" s="282">
        <f t="shared" si="7"/>
        <v>0</v>
      </c>
    </row>
    <row r="431" spans="6:11" s="163" customFormat="1" x14ac:dyDescent="0.2">
      <c r="F431" s="283">
        <f t="shared" si="5"/>
        <v>0</v>
      </c>
      <c r="G431" s="176" t="s">
        <v>805</v>
      </c>
      <c r="H431" s="162">
        <f t="shared" si="6"/>
        <v>0</v>
      </c>
      <c r="J431" s="162"/>
      <c r="K431" s="282">
        <f t="shared" si="7"/>
        <v>0</v>
      </c>
    </row>
    <row r="432" spans="6:11" s="163" customFormat="1" x14ac:dyDescent="0.2">
      <c r="F432" s="283">
        <f t="shared" si="5"/>
        <v>0</v>
      </c>
      <c r="G432" s="176" t="s">
        <v>806</v>
      </c>
      <c r="H432" s="162">
        <f t="shared" si="6"/>
        <v>0</v>
      </c>
      <c r="J432" s="162"/>
      <c r="K432" s="282">
        <f t="shared" si="7"/>
        <v>0</v>
      </c>
    </row>
    <row r="433" spans="2:12" s="163" customFormat="1" x14ac:dyDescent="0.2">
      <c r="F433" s="283">
        <f t="shared" si="5"/>
        <v>0</v>
      </c>
      <c r="G433" s="176" t="s">
        <v>807</v>
      </c>
      <c r="H433" s="162">
        <f t="shared" si="6"/>
        <v>0</v>
      </c>
      <c r="J433" s="162"/>
      <c r="K433" s="282">
        <f t="shared" si="7"/>
        <v>0</v>
      </c>
    </row>
    <row r="434" spans="2:12" x14ac:dyDescent="0.2">
      <c r="B434" s="163"/>
      <c r="C434" s="163"/>
      <c r="D434" s="163"/>
      <c r="F434" s="283"/>
      <c r="K434" s="282"/>
      <c r="L434" s="163"/>
    </row>
    <row r="435" spans="2:12" x14ac:dyDescent="0.2">
      <c r="B435" s="163"/>
      <c r="C435" s="163"/>
      <c r="D435" s="163"/>
      <c r="F435" s="283"/>
      <c r="K435" s="282"/>
      <c r="L435" s="163"/>
    </row>
    <row r="436" spans="2:12" x14ac:dyDescent="0.2">
      <c r="B436" s="163"/>
      <c r="C436" s="163"/>
      <c r="D436" s="163"/>
      <c r="F436" s="283"/>
      <c r="K436" s="282"/>
      <c r="L436" s="163"/>
    </row>
    <row r="437" spans="2:12" ht="13.5" thickBot="1" x14ac:dyDescent="0.25">
      <c r="B437" s="163"/>
      <c r="C437" s="163"/>
      <c r="D437" s="163"/>
      <c r="F437" s="284"/>
      <c r="G437" s="285"/>
      <c r="H437" s="286"/>
      <c r="I437" s="287"/>
      <c r="J437" s="286"/>
      <c r="K437" s="288"/>
      <c r="L437" s="163"/>
    </row>
  </sheetData>
  <mergeCells count="8">
    <mergeCell ref="F393:K393"/>
    <mergeCell ref="A4:A5"/>
    <mergeCell ref="O5:Q5"/>
    <mergeCell ref="F4:I4"/>
    <mergeCell ref="B5:D5"/>
    <mergeCell ref="F5:I5"/>
    <mergeCell ref="K5:M5"/>
    <mergeCell ref="B4:D4"/>
  </mergeCells>
  <phoneticPr fontId="0" type="noConversion"/>
  <pageMargins left="0.75" right="0.75" top="0.52" bottom="0.48" header="0.5" footer="0.5"/>
  <pageSetup scale="52" fitToHeight="3" orientation="landscape" cellComments="asDisplayed" r:id="rId1"/>
  <headerFooter alignWithMargins="0"/>
  <rowBreaks count="2" manualBreakCount="2">
    <brk id="126" max="17" man="1"/>
    <brk id="206" max="17" man="1"/>
  </rowBreaks>
  <cellWatches>
    <cellWatch r="D391"/>
    <cellWatch r="H391"/>
    <cellWatch r="M391"/>
  </cellWatch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6" tint="0.39997558519241921"/>
  </sheetPr>
  <dimension ref="A1:N502"/>
  <sheetViews>
    <sheetView tabSelected="1" view="pageBreakPreview" topLeftCell="A251" zoomScale="80" zoomScaleNormal="100" zoomScaleSheetLayoutView="80" workbookViewId="0">
      <selection activeCell="F265" sqref="F265"/>
    </sheetView>
  </sheetViews>
  <sheetFormatPr defaultColWidth="8.88671875" defaultRowHeight="15.75" x14ac:dyDescent="0.25"/>
  <cols>
    <col min="1" max="1" width="6.109375" style="387" customWidth="1"/>
    <col min="2" max="2" width="83.109375" customWidth="1"/>
    <col min="3" max="3" width="2.5546875" customWidth="1"/>
    <col min="4" max="4" width="13.88671875" style="390" customWidth="1"/>
    <col min="5" max="5" width="5.109375" style="390" customWidth="1"/>
    <col min="6" max="6" width="13.88671875" style="390" customWidth="1"/>
    <col min="7" max="7" width="9" customWidth="1"/>
    <col min="8" max="8" width="16.109375" customWidth="1"/>
    <col min="9" max="9" width="13.33203125" customWidth="1"/>
  </cols>
  <sheetData>
    <row r="1" spans="1:14" ht="35.25" customHeight="1" x14ac:dyDescent="0.3">
      <c r="A1" s="831" t="str">
        <f>'DW Net Position'!A1</f>
        <v>SAMPLE COUNTY, WEST VIRGINIA, BOARD OF EDUCATION</v>
      </c>
      <c r="B1" s="831"/>
      <c r="C1" s="831"/>
      <c r="D1" s="831"/>
      <c r="E1" s="831"/>
      <c r="F1" s="831"/>
      <c r="G1" s="831"/>
      <c r="H1" s="793" t="s">
        <v>632</v>
      </c>
      <c r="I1" s="793"/>
      <c r="J1" s="793"/>
      <c r="K1" s="793"/>
      <c r="L1" s="793"/>
    </row>
    <row r="2" spans="1:14" ht="18.75" customHeight="1" x14ac:dyDescent="0.3">
      <c r="A2" s="831" t="s">
        <v>561</v>
      </c>
      <c r="B2" s="831"/>
      <c r="C2" s="831"/>
      <c r="D2" s="831"/>
      <c r="E2" s="831"/>
      <c r="F2" s="831"/>
      <c r="G2" s="831"/>
      <c r="H2" s="793"/>
      <c r="I2" s="793"/>
      <c r="J2" s="793"/>
      <c r="K2" s="793"/>
      <c r="L2" s="793"/>
      <c r="M2" s="452"/>
      <c r="N2" s="452"/>
    </row>
    <row r="3" spans="1:14" ht="18.75" customHeight="1" x14ac:dyDescent="0.3">
      <c r="A3" s="831" t="s">
        <v>1044</v>
      </c>
      <c r="B3" s="831"/>
      <c r="C3" s="831"/>
      <c r="D3" s="831"/>
      <c r="E3" s="831"/>
      <c r="F3" s="831"/>
      <c r="G3" s="831"/>
      <c r="H3" s="309"/>
      <c r="I3" s="309"/>
      <c r="J3" s="309"/>
      <c r="K3" s="309"/>
      <c r="L3" s="309"/>
      <c r="M3" s="452"/>
      <c r="N3" s="452"/>
    </row>
    <row r="4" spans="1:14" ht="15" x14ac:dyDescent="0.2">
      <c r="A4" s="396"/>
      <c r="B4" s="396"/>
      <c r="C4" s="396"/>
      <c r="D4" s="396"/>
      <c r="E4" s="396"/>
      <c r="F4" s="396"/>
      <c r="G4" s="396"/>
      <c r="H4" s="396"/>
      <c r="J4" s="452"/>
      <c r="K4" s="452"/>
      <c r="L4" s="452"/>
      <c r="M4" s="452"/>
      <c r="N4" s="452"/>
    </row>
    <row r="5" spans="1:14" x14ac:dyDescent="0.25">
      <c r="A5" s="392" t="s">
        <v>73</v>
      </c>
      <c r="B5" s="393"/>
      <c r="C5" s="393"/>
      <c r="D5" s="393"/>
      <c r="E5" s="393"/>
      <c r="F5" s="393"/>
      <c r="G5" s="393"/>
      <c r="H5" s="393"/>
      <c r="J5" s="452"/>
      <c r="K5" s="452"/>
      <c r="L5" s="452"/>
      <c r="M5" s="452"/>
      <c r="N5" s="452"/>
    </row>
    <row r="6" spans="1:14" x14ac:dyDescent="0.25">
      <c r="B6" s="392" t="s">
        <v>614</v>
      </c>
      <c r="J6" s="452"/>
      <c r="K6" s="452"/>
      <c r="L6" s="452"/>
      <c r="M6" s="452"/>
      <c r="N6" s="452"/>
    </row>
    <row r="7" spans="1:14" ht="27" customHeight="1" x14ac:dyDescent="0.35">
      <c r="A7" s="396"/>
      <c r="B7" s="394"/>
      <c r="D7" s="395" t="s">
        <v>5</v>
      </c>
      <c r="E7" s="395"/>
      <c r="F7" s="395" t="s">
        <v>6</v>
      </c>
      <c r="H7" s="381" t="s">
        <v>707</v>
      </c>
    </row>
    <row r="8" spans="1:14" ht="15" customHeight="1" x14ac:dyDescent="0.25">
      <c r="A8" s="396"/>
      <c r="B8" s="396"/>
      <c r="H8" s="745" t="str">
        <f>TrialBal!A6</f>
        <v>Password for protected sheet: BOE2025</v>
      </c>
    </row>
    <row r="9" spans="1:14" ht="15" customHeight="1" x14ac:dyDescent="0.25">
      <c r="A9" s="397" t="s">
        <v>584</v>
      </c>
      <c r="B9" s="387" t="s">
        <v>564</v>
      </c>
      <c r="D9"/>
      <c r="E9"/>
      <c r="F9"/>
    </row>
    <row r="10" spans="1:14" ht="15" customHeight="1" x14ac:dyDescent="0.25">
      <c r="A10" s="397"/>
      <c r="B10" s="398" t="s">
        <v>565</v>
      </c>
      <c r="D10" s="352">
        <v>0</v>
      </c>
      <c r="E10"/>
      <c r="F10"/>
    </row>
    <row r="11" spans="1:14" ht="15" customHeight="1" x14ac:dyDescent="0.25">
      <c r="A11" s="397"/>
      <c r="B11" s="398" t="s">
        <v>624</v>
      </c>
      <c r="D11"/>
      <c r="E11"/>
      <c r="F11" s="399">
        <f>D10</f>
        <v>0</v>
      </c>
    </row>
    <row r="12" spans="1:14" ht="15" customHeight="1" x14ac:dyDescent="0.25">
      <c r="A12" s="397"/>
      <c r="B12" s="400" t="s">
        <v>588</v>
      </c>
      <c r="D12"/>
      <c r="E12"/>
      <c r="F12" s="399"/>
    </row>
    <row r="13" spans="1:14" ht="15" customHeight="1" x14ac:dyDescent="0.25">
      <c r="A13" s="397"/>
      <c r="B13" s="398"/>
      <c r="D13"/>
      <c r="E13"/>
      <c r="F13" s="399"/>
    </row>
    <row r="14" spans="1:14" ht="15" customHeight="1" x14ac:dyDescent="0.25">
      <c r="A14" s="397"/>
      <c r="B14" s="398"/>
      <c r="D14"/>
      <c r="E14"/>
      <c r="F14" s="399"/>
    </row>
    <row r="15" spans="1:14" ht="15" customHeight="1" x14ac:dyDescent="0.25">
      <c r="A15" s="397" t="s">
        <v>585</v>
      </c>
      <c r="B15" s="398" t="s">
        <v>565</v>
      </c>
      <c r="D15" s="399">
        <f>F16+F17+F18</f>
        <v>0</v>
      </c>
      <c r="E15"/>
      <c r="F15"/>
    </row>
    <row r="16" spans="1:14" ht="15" customHeight="1" x14ac:dyDescent="0.25">
      <c r="A16" s="397"/>
      <c r="B16" s="401" t="s">
        <v>25</v>
      </c>
      <c r="D16" s="399"/>
      <c r="E16"/>
      <c r="F16" s="351">
        <v>0</v>
      </c>
    </row>
    <row r="17" spans="1:8" ht="15" customHeight="1" x14ac:dyDescent="0.25">
      <c r="A17" s="397"/>
      <c r="B17" s="401" t="s">
        <v>26</v>
      </c>
      <c r="D17" s="399"/>
      <c r="E17"/>
      <c r="F17" s="351">
        <v>0</v>
      </c>
    </row>
    <row r="18" spans="1:8" ht="15" customHeight="1" x14ac:dyDescent="0.25">
      <c r="A18" s="397"/>
      <c r="B18" s="401" t="s">
        <v>27</v>
      </c>
      <c r="D18" s="399"/>
      <c r="E18"/>
      <c r="F18" s="351">
        <v>0</v>
      </c>
    </row>
    <row r="19" spans="1:8" ht="15" customHeight="1" x14ac:dyDescent="0.25">
      <c r="A19" s="397"/>
      <c r="B19" s="400" t="s">
        <v>587</v>
      </c>
      <c r="D19" s="399"/>
      <c r="E19"/>
      <c r="F19" s="402"/>
    </row>
    <row r="20" spans="1:8" ht="15" customHeight="1" x14ac:dyDescent="0.2">
      <c r="A20" s="397"/>
      <c r="D20" s="399"/>
      <c r="E20"/>
      <c r="F20" s="402"/>
    </row>
    <row r="21" spans="1:8" ht="15" customHeight="1" x14ac:dyDescent="0.25">
      <c r="A21" s="397"/>
      <c r="B21" s="401"/>
      <c r="D21" s="399"/>
      <c r="E21"/>
      <c r="F21" s="402"/>
    </row>
    <row r="22" spans="1:8" ht="15" customHeight="1" x14ac:dyDescent="0.2">
      <c r="A22" s="397" t="s">
        <v>586</v>
      </c>
      <c r="B22" s="403" t="s">
        <v>565</v>
      </c>
      <c r="D22" s="399">
        <f>F23</f>
        <v>0</v>
      </c>
      <c r="E22"/>
      <c r="F22" s="402"/>
      <c r="H22" s="404"/>
    </row>
    <row r="23" spans="1:8" ht="15" customHeight="1" x14ac:dyDescent="0.2">
      <c r="A23" s="397"/>
      <c r="B23" s="403" t="s">
        <v>590</v>
      </c>
      <c r="D23" s="399"/>
      <c r="E23"/>
      <c r="F23" s="351">
        <v>0</v>
      </c>
    </row>
    <row r="24" spans="1:8" ht="15" customHeight="1" x14ac:dyDescent="0.25">
      <c r="A24" s="397"/>
      <c r="B24" s="400" t="s">
        <v>589</v>
      </c>
      <c r="D24" s="399"/>
      <c r="E24"/>
      <c r="F24" s="402"/>
    </row>
    <row r="25" spans="1:8" ht="15" customHeight="1" x14ac:dyDescent="0.25">
      <c r="A25" s="397"/>
      <c r="B25" s="398"/>
      <c r="D25" s="399"/>
      <c r="E25"/>
      <c r="F25"/>
    </row>
    <row r="26" spans="1:8" ht="15" customHeight="1" x14ac:dyDescent="0.25">
      <c r="A26" s="397"/>
      <c r="B26" s="398"/>
      <c r="D26"/>
      <c r="E26"/>
      <c r="F26"/>
    </row>
    <row r="27" spans="1:8" ht="15" customHeight="1" x14ac:dyDescent="0.25">
      <c r="A27" s="397" t="s">
        <v>479</v>
      </c>
      <c r="B27" s="397" t="s">
        <v>557</v>
      </c>
      <c r="D27"/>
      <c r="E27"/>
      <c r="F27"/>
      <c r="H27" s="405" t="s">
        <v>533</v>
      </c>
    </row>
    <row r="28" spans="1:8" ht="15" customHeight="1" x14ac:dyDescent="0.25">
      <c r="A28" s="397"/>
      <c r="B28" s="398" t="s">
        <v>291</v>
      </c>
      <c r="D28" s="399">
        <f>'Gov Funds - Bal Sheet'!J42</f>
        <v>0</v>
      </c>
      <c r="E28"/>
      <c r="F28"/>
      <c r="H28" s="405" t="s">
        <v>534</v>
      </c>
    </row>
    <row r="29" spans="1:8" ht="15" customHeight="1" x14ac:dyDescent="0.25">
      <c r="A29" s="397"/>
      <c r="B29" s="406" t="s">
        <v>287</v>
      </c>
      <c r="D29"/>
      <c r="E29"/>
      <c r="F29" s="399">
        <f>'Gov Funds - Bal Sheet'!J26</f>
        <v>0</v>
      </c>
      <c r="H29" s="405" t="s">
        <v>535</v>
      </c>
    </row>
    <row r="30" spans="1:8" ht="15" customHeight="1" x14ac:dyDescent="0.2">
      <c r="A30" s="397"/>
      <c r="B30" s="397"/>
      <c r="D30"/>
      <c r="E30"/>
      <c r="F30"/>
    </row>
    <row r="31" spans="1:8" ht="15" customHeight="1" x14ac:dyDescent="0.2">
      <c r="A31" s="397" t="s">
        <v>203</v>
      </c>
      <c r="B31" s="397" t="s">
        <v>480</v>
      </c>
      <c r="D31"/>
      <c r="E31"/>
      <c r="F31"/>
    </row>
    <row r="32" spans="1:8" ht="15" customHeight="1" x14ac:dyDescent="0.25">
      <c r="A32" s="397"/>
      <c r="B32" s="398" t="s">
        <v>15</v>
      </c>
      <c r="D32" s="353">
        <v>0</v>
      </c>
      <c r="E32"/>
      <c r="F32"/>
    </row>
    <row r="33" spans="1:8" ht="15" customHeight="1" x14ac:dyDescent="0.25">
      <c r="A33" s="397"/>
      <c r="B33" s="398" t="s">
        <v>481</v>
      </c>
      <c r="D33" s="353">
        <v>0</v>
      </c>
      <c r="E33"/>
      <c r="F33"/>
    </row>
    <row r="34" spans="1:8" ht="15" customHeight="1" x14ac:dyDescent="0.25">
      <c r="A34" s="397"/>
      <c r="B34" s="398" t="s">
        <v>482</v>
      </c>
      <c r="D34" s="353">
        <v>0</v>
      </c>
      <c r="E34"/>
      <c r="F34"/>
    </row>
    <row r="35" spans="1:8" ht="15" customHeight="1" x14ac:dyDescent="0.25">
      <c r="A35" s="397"/>
      <c r="B35" s="398" t="s">
        <v>483</v>
      </c>
      <c r="D35"/>
      <c r="E35"/>
      <c r="F35" s="407">
        <f>SUM(D32:D34)</f>
        <v>0</v>
      </c>
    </row>
    <row r="36" spans="1:8" ht="15" customHeight="1" x14ac:dyDescent="0.25">
      <c r="A36" s="397"/>
      <c r="B36" s="400" t="s">
        <v>854</v>
      </c>
      <c r="D36"/>
      <c r="E36"/>
      <c r="F36"/>
    </row>
    <row r="37" spans="1:8" ht="15" customHeight="1" x14ac:dyDescent="0.2">
      <c r="A37" s="397"/>
      <c r="B37" s="397"/>
      <c r="D37"/>
      <c r="E37"/>
      <c r="F37"/>
    </row>
    <row r="38" spans="1:8" ht="15" customHeight="1" x14ac:dyDescent="0.2">
      <c r="A38" s="397" t="s">
        <v>484</v>
      </c>
      <c r="B38" s="397" t="s">
        <v>779</v>
      </c>
      <c r="D38"/>
      <c r="E38"/>
      <c r="F38"/>
    </row>
    <row r="39" spans="1:8" ht="15" customHeight="1" x14ac:dyDescent="0.25">
      <c r="A39" s="397"/>
      <c r="B39" s="398" t="s">
        <v>9</v>
      </c>
      <c r="D39" s="399">
        <f>'Capital Assets'!F6</f>
        <v>0</v>
      </c>
      <c r="E39"/>
      <c r="F39"/>
    </row>
    <row r="40" spans="1:8" ht="15" customHeight="1" x14ac:dyDescent="0.25">
      <c r="A40" s="397"/>
      <c r="B40" s="398" t="s">
        <v>703</v>
      </c>
      <c r="D40" s="399">
        <f>'Capital Assets'!F7</f>
        <v>0</v>
      </c>
      <c r="E40"/>
      <c r="F40"/>
      <c r="H40" s="405" t="s">
        <v>591</v>
      </c>
    </row>
    <row r="41" spans="1:8" ht="15" customHeight="1" x14ac:dyDescent="0.25">
      <c r="A41" s="397"/>
      <c r="B41" s="398" t="s">
        <v>13</v>
      </c>
      <c r="D41" s="399">
        <f>'Capital Assets'!F11</f>
        <v>0</v>
      </c>
      <c r="E41"/>
      <c r="F41"/>
      <c r="H41" s="405" t="s">
        <v>592</v>
      </c>
    </row>
    <row r="42" spans="1:8" ht="15" customHeight="1" x14ac:dyDescent="0.25">
      <c r="A42" s="397"/>
      <c r="B42" s="398" t="s">
        <v>12</v>
      </c>
      <c r="D42" s="399">
        <f>'Capital Assets'!F10</f>
        <v>0</v>
      </c>
      <c r="E42"/>
      <c r="F42"/>
      <c r="H42" s="405" t="s">
        <v>593</v>
      </c>
    </row>
    <row r="43" spans="1:8" ht="15" customHeight="1" x14ac:dyDescent="0.25">
      <c r="A43" s="397"/>
      <c r="B43" s="398" t="s">
        <v>485</v>
      </c>
      <c r="D43" s="399">
        <f>'Capital Assets'!F9</f>
        <v>0</v>
      </c>
      <c r="E43"/>
      <c r="F43"/>
      <c r="H43" s="405" t="s">
        <v>594</v>
      </c>
    </row>
    <row r="44" spans="1:8" ht="15" customHeight="1" x14ac:dyDescent="0.25">
      <c r="A44" s="397"/>
      <c r="B44" s="398" t="s">
        <v>486</v>
      </c>
      <c r="D44" s="399">
        <f>'Capital Assets'!F8-D268</f>
        <v>0</v>
      </c>
      <c r="E44"/>
      <c r="F44"/>
      <c r="H44" s="405" t="s">
        <v>595</v>
      </c>
    </row>
    <row r="45" spans="1:8" ht="15" customHeight="1" x14ac:dyDescent="0.25">
      <c r="A45" s="397"/>
      <c r="B45" s="398" t="s">
        <v>792</v>
      </c>
      <c r="D45" s="352">
        <v>0</v>
      </c>
      <c r="E45"/>
      <c r="F45"/>
      <c r="H45" s="626" t="s">
        <v>793</v>
      </c>
    </row>
    <row r="46" spans="1:8" ht="15" customHeight="1" x14ac:dyDescent="0.25">
      <c r="A46" s="397"/>
      <c r="B46" s="398" t="s">
        <v>612</v>
      </c>
      <c r="D46"/>
      <c r="E46"/>
      <c r="F46" s="399">
        <f>D41+D43+D44+D40+D39+D45</f>
        <v>0</v>
      </c>
    </row>
    <row r="47" spans="1:8" ht="15" customHeight="1" x14ac:dyDescent="0.25">
      <c r="A47" s="397"/>
      <c r="B47" s="408" t="s">
        <v>553</v>
      </c>
      <c r="D47"/>
      <c r="E47"/>
      <c r="F47" s="280">
        <f>D42</f>
        <v>0</v>
      </c>
    </row>
    <row r="48" spans="1:8" ht="15" customHeight="1" x14ac:dyDescent="0.25">
      <c r="A48" s="397"/>
      <c r="B48" s="398" t="s">
        <v>14</v>
      </c>
      <c r="D48" s="399">
        <f>'Notes - Cap Assets &amp; Dep.'!C29</f>
        <v>0</v>
      </c>
      <c r="E48"/>
      <c r="F48"/>
    </row>
    <row r="49" spans="1:7" ht="15" customHeight="1" x14ac:dyDescent="0.25">
      <c r="A49" s="397"/>
      <c r="B49" s="398" t="s">
        <v>487</v>
      </c>
      <c r="D49" s="399">
        <f>'Notes - Cap Assets &amp; Dep.'!C31</f>
        <v>0</v>
      </c>
      <c r="E49"/>
      <c r="F49"/>
    </row>
    <row r="50" spans="1:7" ht="15" customHeight="1" x14ac:dyDescent="0.25">
      <c r="A50" s="397"/>
      <c r="B50" s="398" t="s">
        <v>737</v>
      </c>
      <c r="D50" s="399">
        <f>'Notes - Cap Assets &amp; Dep.'!C32</f>
        <v>0</v>
      </c>
      <c r="E50"/>
      <c r="F50"/>
    </row>
    <row r="51" spans="1:7" ht="15" customHeight="1" x14ac:dyDescent="0.25">
      <c r="A51" s="397"/>
      <c r="B51" s="398" t="s">
        <v>681</v>
      </c>
      <c r="D51" s="399">
        <f>'Notes - Cap Assets &amp; Dep.'!C33</f>
        <v>0</v>
      </c>
      <c r="E51"/>
      <c r="F51"/>
    </row>
    <row r="52" spans="1:7" ht="15" customHeight="1" x14ac:dyDescent="0.25">
      <c r="A52" s="397"/>
      <c r="B52" s="398" t="s">
        <v>488</v>
      </c>
      <c r="D52" s="399">
        <f>'Notes - Cap Assets &amp; Dep.'!C34</f>
        <v>0</v>
      </c>
      <c r="E52"/>
      <c r="F52"/>
    </row>
    <row r="53" spans="1:7" ht="15" customHeight="1" x14ac:dyDescent="0.25">
      <c r="A53" s="397"/>
      <c r="B53" s="398" t="s">
        <v>680</v>
      </c>
      <c r="D53" s="399">
        <f>'Notes - Cap Assets &amp; Dep.'!C35</f>
        <v>0</v>
      </c>
      <c r="E53"/>
      <c r="F53"/>
    </row>
    <row r="54" spans="1:7" ht="15" customHeight="1" x14ac:dyDescent="0.25">
      <c r="A54" s="397"/>
      <c r="B54" s="398" t="s">
        <v>489</v>
      </c>
      <c r="D54" s="399">
        <f>'Notes - Cap Assets &amp; Dep.'!C36</f>
        <v>0</v>
      </c>
      <c r="E54"/>
      <c r="F54"/>
    </row>
    <row r="55" spans="1:7" ht="15" customHeight="1" x14ac:dyDescent="0.25">
      <c r="A55" s="397"/>
      <c r="B55" s="398" t="s">
        <v>490</v>
      </c>
      <c r="D55" s="399">
        <f>'Notes - Cap Assets &amp; Dep.'!C37</f>
        <v>0</v>
      </c>
      <c r="E55"/>
      <c r="F55"/>
    </row>
    <row r="56" spans="1:7" ht="15" customHeight="1" x14ac:dyDescent="0.25">
      <c r="A56" s="397"/>
      <c r="B56" s="398" t="s">
        <v>661</v>
      </c>
      <c r="D56" s="399">
        <f>'Notes - Cap Assets &amp; Dep.'!C38</f>
        <v>0</v>
      </c>
      <c r="E56"/>
      <c r="F56"/>
    </row>
    <row r="57" spans="1:7" ht="15" customHeight="1" x14ac:dyDescent="0.25">
      <c r="A57" s="397"/>
      <c r="B57" s="398" t="s">
        <v>491</v>
      </c>
      <c r="D57" s="399">
        <f>'Notes - Cap Assets &amp; Dep.'!C39</f>
        <v>0</v>
      </c>
      <c r="E57"/>
      <c r="F57"/>
    </row>
    <row r="58" spans="1:7" ht="15" customHeight="1" x14ac:dyDescent="0.25">
      <c r="A58" s="397"/>
      <c r="B58" s="398" t="s">
        <v>492</v>
      </c>
      <c r="D58" s="399">
        <f>'Notes - Cap Assets &amp; Dep.'!C40</f>
        <v>0</v>
      </c>
      <c r="E58"/>
      <c r="F58"/>
    </row>
    <row r="59" spans="1:7" ht="15" customHeight="1" x14ac:dyDescent="0.25">
      <c r="A59" s="397"/>
      <c r="B59" s="398" t="s">
        <v>493</v>
      </c>
      <c r="D59"/>
      <c r="E59"/>
      <c r="F59" s="399">
        <f>-'Capital Assets'!F15</f>
        <v>0</v>
      </c>
    </row>
    <row r="60" spans="1:7" ht="15" customHeight="1" x14ac:dyDescent="0.25">
      <c r="A60" s="397"/>
      <c r="B60" s="398" t="s">
        <v>705</v>
      </c>
      <c r="D60"/>
      <c r="E60"/>
      <c r="F60" s="399">
        <f>-'Capital Assets'!F14</f>
        <v>0</v>
      </c>
    </row>
    <row r="61" spans="1:7" ht="15" customHeight="1" x14ac:dyDescent="0.25">
      <c r="A61" s="397"/>
      <c r="B61" s="398" t="s">
        <v>494</v>
      </c>
      <c r="D61"/>
      <c r="E61"/>
      <c r="F61" s="399">
        <f>-'Capital Assets'!F16</f>
        <v>0</v>
      </c>
    </row>
    <row r="62" spans="1:7" ht="15" customHeight="1" x14ac:dyDescent="0.25">
      <c r="A62" s="397"/>
      <c r="B62" s="398" t="s">
        <v>495</v>
      </c>
      <c r="D62"/>
      <c r="E62"/>
      <c r="F62" s="399">
        <f>-'Capital Assets'!F17</f>
        <v>0</v>
      </c>
    </row>
    <row r="63" spans="1:7" ht="15" customHeight="1" x14ac:dyDescent="0.25">
      <c r="A63" s="397"/>
      <c r="B63" s="398"/>
      <c r="D63"/>
      <c r="E63"/>
      <c r="F63" s="399"/>
    </row>
    <row r="64" spans="1:7" s="693" customFormat="1" ht="15" customHeight="1" x14ac:dyDescent="0.2">
      <c r="A64" s="397" t="s">
        <v>869</v>
      </c>
      <c r="B64" s="397" t="s">
        <v>1017</v>
      </c>
      <c r="C64"/>
      <c r="D64"/>
      <c r="E64"/>
      <c r="F64" s="399"/>
      <c r="G64"/>
    </row>
    <row r="65" spans="1:7" s="693" customFormat="1" ht="15" customHeight="1" x14ac:dyDescent="0.25">
      <c r="A65" s="397"/>
      <c r="B65" s="398" t="s">
        <v>9</v>
      </c>
      <c r="C65"/>
      <c r="D65" s="426">
        <f>'ROU Assets'!F6</f>
        <v>0</v>
      </c>
      <c r="E65"/>
      <c r="F65" s="399"/>
      <c r="G65"/>
    </row>
    <row r="66" spans="1:7" s="693" customFormat="1" ht="15" customHeight="1" x14ac:dyDescent="0.25">
      <c r="A66" s="397"/>
      <c r="B66" s="398" t="s">
        <v>486</v>
      </c>
      <c r="C66"/>
      <c r="D66" s="426">
        <f>'ROU Assets'!F7</f>
        <v>0</v>
      </c>
      <c r="E66"/>
      <c r="F66" s="399"/>
      <c r="G66"/>
    </row>
    <row r="67" spans="1:7" s="693" customFormat="1" ht="15" customHeight="1" x14ac:dyDescent="0.25">
      <c r="A67" s="397"/>
      <c r="B67" s="398" t="s">
        <v>485</v>
      </c>
      <c r="C67"/>
      <c r="D67" s="426">
        <f>'ROU Assets'!F8</f>
        <v>0</v>
      </c>
      <c r="E67"/>
      <c r="F67" s="399"/>
      <c r="G67"/>
    </row>
    <row r="68" spans="1:7" s="693" customFormat="1" ht="15" customHeight="1" x14ac:dyDescent="0.25">
      <c r="A68" s="397"/>
      <c r="B68" s="398" t="s">
        <v>12</v>
      </c>
      <c r="C68"/>
      <c r="D68" s="426">
        <f>'ROU Assets'!F9</f>
        <v>0</v>
      </c>
      <c r="E68"/>
      <c r="F68" s="399"/>
      <c r="G68"/>
    </row>
    <row r="69" spans="1:7" s="693" customFormat="1" ht="15" customHeight="1" x14ac:dyDescent="0.25">
      <c r="A69" s="397"/>
      <c r="B69" s="398" t="s">
        <v>1018</v>
      </c>
      <c r="C69"/>
      <c r="D69" s="426">
        <f>'ROU Assets'!F10</f>
        <v>0</v>
      </c>
      <c r="E69"/>
      <c r="F69" s="399"/>
      <c r="G69"/>
    </row>
    <row r="70" spans="1:7" s="693" customFormat="1" ht="15" customHeight="1" x14ac:dyDescent="0.25">
      <c r="A70" s="397"/>
      <c r="B70" s="398" t="s">
        <v>612</v>
      </c>
      <c r="C70"/>
      <c r="D70"/>
      <c r="E70"/>
      <c r="F70" s="399">
        <f>D65+D66+D67+D69</f>
        <v>0</v>
      </c>
      <c r="G70"/>
    </row>
    <row r="71" spans="1:7" s="693" customFormat="1" ht="15" customHeight="1" x14ac:dyDescent="0.25">
      <c r="A71" s="397"/>
      <c r="B71" s="408" t="s">
        <v>553</v>
      </c>
      <c r="C71"/>
      <c r="D71"/>
      <c r="E71"/>
      <c r="F71" s="399">
        <f>D68</f>
        <v>0</v>
      </c>
      <c r="G71"/>
    </row>
    <row r="72" spans="1:7" s="693" customFormat="1" ht="15" customHeight="1" x14ac:dyDescent="0.25">
      <c r="A72" s="397"/>
      <c r="B72" s="398" t="s">
        <v>14</v>
      </c>
      <c r="C72"/>
      <c r="D72" s="426">
        <f>'Notes - ROU Assets &amp; Amort.'!C25</f>
        <v>0</v>
      </c>
      <c r="E72"/>
      <c r="F72" s="399"/>
      <c r="G72"/>
    </row>
    <row r="73" spans="1:7" s="693" customFormat="1" ht="15" customHeight="1" x14ac:dyDescent="0.25">
      <c r="A73" s="397"/>
      <c r="B73" s="398" t="s">
        <v>487</v>
      </c>
      <c r="C73"/>
      <c r="D73" s="426">
        <f>'Notes - ROU Assets &amp; Amort.'!C27</f>
        <v>0</v>
      </c>
      <c r="E73"/>
      <c r="F73" s="399"/>
      <c r="G73"/>
    </row>
    <row r="74" spans="1:7" s="693" customFormat="1" ht="15" customHeight="1" x14ac:dyDescent="0.25">
      <c r="A74" s="397"/>
      <c r="B74" s="398" t="s">
        <v>737</v>
      </c>
      <c r="C74"/>
      <c r="D74" s="426">
        <f>'Notes - ROU Assets &amp; Amort.'!C28</f>
        <v>0</v>
      </c>
      <c r="E74"/>
      <c r="F74" s="399"/>
      <c r="G74"/>
    </row>
    <row r="75" spans="1:7" s="693" customFormat="1" ht="15" customHeight="1" x14ac:dyDescent="0.25">
      <c r="A75" s="397"/>
      <c r="B75" s="398" t="s">
        <v>681</v>
      </c>
      <c r="C75"/>
      <c r="D75" s="426">
        <f>'Notes - ROU Assets &amp; Amort.'!C29</f>
        <v>0</v>
      </c>
      <c r="E75"/>
      <c r="F75" s="399"/>
      <c r="G75"/>
    </row>
    <row r="76" spans="1:7" s="693" customFormat="1" ht="15" customHeight="1" x14ac:dyDescent="0.25">
      <c r="A76" s="397"/>
      <c r="B76" s="398" t="s">
        <v>488</v>
      </c>
      <c r="C76"/>
      <c r="D76" s="426">
        <f>'Notes - ROU Assets &amp; Amort.'!C30</f>
        <v>0</v>
      </c>
      <c r="E76"/>
      <c r="F76" s="399"/>
      <c r="G76"/>
    </row>
    <row r="77" spans="1:7" s="693" customFormat="1" ht="15" customHeight="1" x14ac:dyDescent="0.25">
      <c r="A77" s="397"/>
      <c r="B77" s="398" t="s">
        <v>680</v>
      </c>
      <c r="C77"/>
      <c r="D77" s="426">
        <f>'Notes - ROU Assets &amp; Amort.'!C31</f>
        <v>0</v>
      </c>
      <c r="E77"/>
      <c r="F77" s="399"/>
      <c r="G77"/>
    </row>
    <row r="78" spans="1:7" s="693" customFormat="1" ht="15" customHeight="1" x14ac:dyDescent="0.25">
      <c r="A78" s="397"/>
      <c r="B78" s="398" t="s">
        <v>489</v>
      </c>
      <c r="C78"/>
      <c r="D78" s="426">
        <f>'Notes - ROU Assets &amp; Amort.'!C32</f>
        <v>0</v>
      </c>
      <c r="E78"/>
      <c r="F78" s="399"/>
      <c r="G78"/>
    </row>
    <row r="79" spans="1:7" s="693" customFormat="1" ht="15" customHeight="1" x14ac:dyDescent="0.25">
      <c r="A79" s="397"/>
      <c r="B79" s="398" t="s">
        <v>490</v>
      </c>
      <c r="C79"/>
      <c r="D79" s="426">
        <f>'Notes - ROU Assets &amp; Amort.'!C33</f>
        <v>0</v>
      </c>
      <c r="E79"/>
      <c r="F79" s="399"/>
      <c r="G79"/>
    </row>
    <row r="80" spans="1:7" s="693" customFormat="1" ht="15" customHeight="1" x14ac:dyDescent="0.25">
      <c r="A80" s="397"/>
      <c r="B80" s="398" t="s">
        <v>661</v>
      </c>
      <c r="C80"/>
      <c r="D80" s="426">
        <f>'Notes - ROU Assets &amp; Amort.'!C34</f>
        <v>0</v>
      </c>
      <c r="E80"/>
      <c r="F80" s="399"/>
      <c r="G80"/>
    </row>
    <row r="81" spans="1:9" s="693" customFormat="1" ht="15" customHeight="1" x14ac:dyDescent="0.25">
      <c r="A81" s="397"/>
      <c r="B81" s="398" t="s">
        <v>491</v>
      </c>
      <c r="C81"/>
      <c r="D81" s="426">
        <f>'Notes - ROU Assets &amp; Amort.'!C35</f>
        <v>0</v>
      </c>
      <c r="E81"/>
      <c r="F81" s="399"/>
      <c r="G81"/>
    </row>
    <row r="82" spans="1:9" s="693" customFormat="1" ht="15" customHeight="1" x14ac:dyDescent="0.25">
      <c r="A82" s="397"/>
      <c r="B82" s="398" t="s">
        <v>492</v>
      </c>
      <c r="C82"/>
      <c r="D82" s="426">
        <f>'Notes - ROU Assets &amp; Amort.'!C36</f>
        <v>0</v>
      </c>
      <c r="E82"/>
      <c r="F82" s="399"/>
      <c r="G82"/>
    </row>
    <row r="83" spans="1:9" s="693" customFormat="1" ht="15" customHeight="1" x14ac:dyDescent="0.25">
      <c r="A83" s="397"/>
      <c r="B83" s="398" t="s">
        <v>870</v>
      </c>
      <c r="C83"/>
      <c r="D83"/>
      <c r="E83"/>
      <c r="F83" s="399">
        <f>-'ROU Assets'!F13</f>
        <v>0</v>
      </c>
      <c r="G83"/>
    </row>
    <row r="84" spans="1:9" s="693" customFormat="1" ht="15" customHeight="1" x14ac:dyDescent="0.25">
      <c r="A84" s="397"/>
      <c r="B84" s="398" t="s">
        <v>871</v>
      </c>
      <c r="C84"/>
      <c r="D84"/>
      <c r="E84"/>
      <c r="F84" s="399">
        <f>-'ROU Assets'!F14</f>
        <v>0</v>
      </c>
      <c r="G84"/>
    </row>
    <row r="85" spans="1:9" s="693" customFormat="1" ht="15" customHeight="1" x14ac:dyDescent="0.25">
      <c r="A85" s="397"/>
      <c r="B85" s="398" t="s">
        <v>883</v>
      </c>
      <c r="C85"/>
      <c r="D85"/>
      <c r="E85"/>
      <c r="F85" s="399">
        <f>-'ROU Assets'!F15</f>
        <v>0</v>
      </c>
      <c r="G85"/>
    </row>
    <row r="86" spans="1:9" s="693" customFormat="1" ht="15" customHeight="1" x14ac:dyDescent="0.25">
      <c r="A86" s="397"/>
      <c r="B86" s="398" t="s">
        <v>872</v>
      </c>
      <c r="C86"/>
      <c r="D86"/>
      <c r="E86"/>
      <c r="F86" s="399">
        <f>-'ROU Assets'!F16</f>
        <v>0</v>
      </c>
      <c r="G86"/>
    </row>
    <row r="87" spans="1:9" s="693" customFormat="1" ht="15" customHeight="1" x14ac:dyDescent="0.25">
      <c r="A87" s="397"/>
      <c r="B87" s="398" t="s">
        <v>1019</v>
      </c>
      <c r="C87"/>
      <c r="D87"/>
      <c r="E87"/>
      <c r="F87" s="399">
        <f>-'ROU Assets'!F17</f>
        <v>0</v>
      </c>
      <c r="G87"/>
    </row>
    <row r="88" spans="1:9" ht="15" customHeight="1" x14ac:dyDescent="0.2">
      <c r="A88" s="397"/>
      <c r="B88" s="397"/>
      <c r="D88"/>
      <c r="E88"/>
      <c r="F88"/>
    </row>
    <row r="89" spans="1:9" ht="15" customHeight="1" x14ac:dyDescent="0.25">
      <c r="A89" s="397" t="s">
        <v>445</v>
      </c>
      <c r="B89" s="397" t="s">
        <v>610</v>
      </c>
      <c r="D89"/>
      <c r="E89"/>
      <c r="F89"/>
      <c r="H89" s="405" t="s">
        <v>533</v>
      </c>
    </row>
    <row r="90" spans="1:9" ht="15" customHeight="1" x14ac:dyDescent="0.25">
      <c r="A90" s="397"/>
      <c r="B90" s="398" t="s">
        <v>496</v>
      </c>
      <c r="D90" s="399">
        <f>F91+F93+F96-D92-D94-D95+F98-D97</f>
        <v>0</v>
      </c>
      <c r="E90"/>
      <c r="F90"/>
      <c r="H90" s="405" t="s">
        <v>534</v>
      </c>
      <c r="I90" s="404"/>
    </row>
    <row r="91" spans="1:9" ht="15" customHeight="1" x14ac:dyDescent="0.25">
      <c r="A91" s="397"/>
      <c r="B91" s="401" t="s">
        <v>486</v>
      </c>
      <c r="D91"/>
      <c r="E91"/>
      <c r="F91" s="399">
        <f>-'Capital Assets'!G8</f>
        <v>0</v>
      </c>
      <c r="H91" s="405" t="s">
        <v>535</v>
      </c>
    </row>
    <row r="92" spans="1:9" ht="15" customHeight="1" x14ac:dyDescent="0.25">
      <c r="A92" s="397"/>
      <c r="B92" s="398" t="s">
        <v>474</v>
      </c>
      <c r="D92" s="399">
        <f>'Capital Assets'!G15</f>
        <v>0</v>
      </c>
      <c r="E92"/>
      <c r="F92"/>
    </row>
    <row r="93" spans="1:9" ht="15" customHeight="1" x14ac:dyDescent="0.25">
      <c r="A93" s="397"/>
      <c r="B93" s="401" t="s">
        <v>611</v>
      </c>
      <c r="D93"/>
      <c r="E93"/>
      <c r="F93" s="399">
        <f>-'Capital Assets'!G9</f>
        <v>0</v>
      </c>
    </row>
    <row r="94" spans="1:9" ht="15" customHeight="1" x14ac:dyDescent="0.25">
      <c r="A94" s="397"/>
      <c r="B94" s="398" t="s">
        <v>475</v>
      </c>
      <c r="D94" s="399">
        <f>'Capital Assets'!G16</f>
        <v>0</v>
      </c>
      <c r="E94"/>
      <c r="F94"/>
      <c r="H94" s="405"/>
    </row>
    <row r="95" spans="1:9" ht="15" customHeight="1" x14ac:dyDescent="0.25">
      <c r="A95" s="397"/>
      <c r="B95" s="398" t="s">
        <v>476</v>
      </c>
      <c r="D95" s="399">
        <f>'Capital Assets'!G17</f>
        <v>0</v>
      </c>
      <c r="E95"/>
      <c r="F95"/>
      <c r="H95" s="405"/>
    </row>
    <row r="96" spans="1:9" ht="15" customHeight="1" x14ac:dyDescent="0.25">
      <c r="A96" s="397"/>
      <c r="B96" s="398" t="s">
        <v>499</v>
      </c>
      <c r="D96"/>
      <c r="E96"/>
      <c r="F96" s="399">
        <f>-'Capital Assets'!G10</f>
        <v>0</v>
      </c>
      <c r="H96" s="405"/>
    </row>
    <row r="97" spans="1:8" ht="15" customHeight="1" x14ac:dyDescent="0.25">
      <c r="A97" s="397"/>
      <c r="B97" s="398" t="s">
        <v>704</v>
      </c>
      <c r="D97" s="399">
        <f>'Capital Assets'!G14</f>
        <v>0</v>
      </c>
      <c r="E97"/>
      <c r="F97" s="399"/>
      <c r="H97" s="405"/>
    </row>
    <row r="98" spans="1:8" ht="15" customHeight="1" x14ac:dyDescent="0.25">
      <c r="A98" s="397"/>
      <c r="B98" s="398" t="s">
        <v>703</v>
      </c>
      <c r="D98"/>
      <c r="E98"/>
      <c r="F98" s="399">
        <f>-'Capital Assets'!G7</f>
        <v>0</v>
      </c>
      <c r="H98" s="405"/>
    </row>
    <row r="99" spans="1:8" ht="15" customHeight="1" x14ac:dyDescent="0.2">
      <c r="A99" s="397"/>
      <c r="B99" s="397"/>
      <c r="D99"/>
      <c r="E99"/>
      <c r="F99"/>
    </row>
    <row r="100" spans="1:8" s="693" customFormat="1" ht="15" customHeight="1" x14ac:dyDescent="0.25">
      <c r="A100" s="397" t="s">
        <v>930</v>
      </c>
      <c r="B100" s="398" t="s">
        <v>1020</v>
      </c>
      <c r="C100"/>
      <c r="D100"/>
      <c r="E100"/>
      <c r="F100"/>
      <c r="G100"/>
    </row>
    <row r="101" spans="1:8" s="693" customFormat="1" ht="15" customHeight="1" x14ac:dyDescent="0.25">
      <c r="A101" s="397"/>
      <c r="B101" s="398"/>
      <c r="C101"/>
      <c r="D101"/>
      <c r="E101"/>
      <c r="F101"/>
      <c r="G101"/>
    </row>
    <row r="102" spans="1:8" s="693" customFormat="1" ht="15" customHeight="1" x14ac:dyDescent="0.25">
      <c r="A102" s="397"/>
      <c r="B102" s="398" t="s">
        <v>931</v>
      </c>
      <c r="C102"/>
      <c r="D102" s="426">
        <f>'ROU Assets'!G13</f>
        <v>0</v>
      </c>
      <c r="E102"/>
      <c r="F102"/>
      <c r="G102"/>
    </row>
    <row r="103" spans="1:8" s="693" customFormat="1" ht="15" customHeight="1" x14ac:dyDescent="0.25">
      <c r="A103" s="397"/>
      <c r="B103" s="398" t="s">
        <v>932</v>
      </c>
      <c r="C103"/>
      <c r="D103" s="426">
        <f>'ROU Assets'!G14</f>
        <v>0</v>
      </c>
      <c r="E103"/>
      <c r="F103"/>
      <c r="G103"/>
    </row>
    <row r="104" spans="1:8" s="693" customFormat="1" ht="15" customHeight="1" x14ac:dyDescent="0.25">
      <c r="A104" s="397"/>
      <c r="B104" s="398" t="s">
        <v>933</v>
      </c>
      <c r="C104"/>
      <c r="D104" s="426">
        <f>'ROU Assets'!G15</f>
        <v>0</v>
      </c>
      <c r="E104"/>
      <c r="F104"/>
      <c r="G104"/>
    </row>
    <row r="105" spans="1:8" s="693" customFormat="1" ht="15" customHeight="1" x14ac:dyDescent="0.25">
      <c r="A105" s="397"/>
      <c r="B105" s="398" t="s">
        <v>934</v>
      </c>
      <c r="C105"/>
      <c r="D105" s="426">
        <f>'ROU Assets'!G16</f>
        <v>0</v>
      </c>
      <c r="E105"/>
      <c r="F105"/>
      <c r="G105"/>
    </row>
    <row r="106" spans="1:8" s="693" customFormat="1" ht="15" customHeight="1" x14ac:dyDescent="0.25">
      <c r="A106" s="397"/>
      <c r="B106" s="398" t="s">
        <v>1021</v>
      </c>
      <c r="C106"/>
      <c r="D106" s="426">
        <f>'ROU Assets'!G17</f>
        <v>0</v>
      </c>
      <c r="E106"/>
      <c r="F106"/>
      <c r="G106"/>
    </row>
    <row r="107" spans="1:8" s="693" customFormat="1" ht="15" customHeight="1" x14ac:dyDescent="0.25">
      <c r="A107" s="397"/>
      <c r="B107" s="401" t="s">
        <v>9</v>
      </c>
      <c r="C107"/>
      <c r="D107"/>
      <c r="E107"/>
      <c r="F107" s="426">
        <f>-'ROU Assets'!G6</f>
        <v>0</v>
      </c>
      <c r="G107"/>
    </row>
    <row r="108" spans="1:8" s="693" customFormat="1" ht="15" customHeight="1" x14ac:dyDescent="0.25">
      <c r="A108" s="397"/>
      <c r="B108" s="401" t="s">
        <v>935</v>
      </c>
      <c r="C108"/>
      <c r="D108"/>
      <c r="E108"/>
      <c r="F108" s="426">
        <f>-'ROU Assets'!G7</f>
        <v>0</v>
      </c>
      <c r="G108"/>
    </row>
    <row r="109" spans="1:8" s="693" customFormat="1" ht="15" customHeight="1" x14ac:dyDescent="0.25">
      <c r="A109" s="397"/>
      <c r="B109" s="401" t="s">
        <v>11</v>
      </c>
      <c r="C109"/>
      <c r="D109"/>
      <c r="E109"/>
      <c r="F109" s="426">
        <f>-'ROU Assets'!G8</f>
        <v>0</v>
      </c>
      <c r="G109"/>
    </row>
    <row r="110" spans="1:8" s="693" customFormat="1" ht="15" customHeight="1" x14ac:dyDescent="0.25">
      <c r="A110" s="397"/>
      <c r="B110" s="401" t="s">
        <v>12</v>
      </c>
      <c r="C110"/>
      <c r="D110"/>
      <c r="E110"/>
      <c r="F110" s="426">
        <f>-'ROU Assets'!G9</f>
        <v>0</v>
      </c>
      <c r="G110"/>
    </row>
    <row r="111" spans="1:8" s="693" customFormat="1" ht="15" customHeight="1" x14ac:dyDescent="0.25">
      <c r="A111" s="397"/>
      <c r="B111" s="401" t="s">
        <v>1004</v>
      </c>
      <c r="C111"/>
      <c r="D111"/>
      <c r="E111"/>
      <c r="F111" s="426">
        <f>-'ROU Assets'!G10</f>
        <v>0</v>
      </c>
      <c r="G111"/>
    </row>
    <row r="112" spans="1:8" s="693" customFormat="1" ht="15" customHeight="1" x14ac:dyDescent="0.25">
      <c r="A112" s="397"/>
      <c r="B112" s="398" t="s">
        <v>936</v>
      </c>
      <c r="C112"/>
      <c r="D112" s="391">
        <f>IF(SUM(D102:D106)&lt;SUM(F107:F111),F111+F110+F109+F108+F107-D106-D105-D104-D103-D102,0)</f>
        <v>0</v>
      </c>
      <c r="E112"/>
      <c r="F112" s="391">
        <f>-IF(SUM(D102:D106)&gt;SUM(F107:F111),F111+F110+F109+F108+F107-D106-D105-D104-D103-D102,0)</f>
        <v>0</v>
      </c>
      <c r="G112"/>
    </row>
    <row r="113" spans="1:8" ht="15" customHeight="1" x14ac:dyDescent="0.2">
      <c r="A113" s="397"/>
      <c r="B113" s="397"/>
      <c r="D113"/>
      <c r="E113"/>
      <c r="F113"/>
    </row>
    <row r="114" spans="1:8" ht="15" customHeight="1" x14ac:dyDescent="0.2">
      <c r="A114" s="397"/>
      <c r="B114" s="397"/>
      <c r="D114"/>
      <c r="E114"/>
      <c r="F114"/>
    </row>
    <row r="115" spans="1:8" ht="15" customHeight="1" x14ac:dyDescent="0.2">
      <c r="A115" s="397" t="s">
        <v>498</v>
      </c>
      <c r="B115" s="409" t="s">
        <v>605</v>
      </c>
      <c r="D115" s="410"/>
      <c r="E115"/>
      <c r="F115"/>
      <c r="H115" s="404"/>
    </row>
    <row r="116" spans="1:8" ht="15" customHeight="1" x14ac:dyDescent="0.25">
      <c r="B116" s="411" t="s">
        <v>596</v>
      </c>
      <c r="D116" s="354">
        <v>0</v>
      </c>
      <c r="E116"/>
      <c r="F116"/>
    </row>
    <row r="117" spans="1:8" ht="15" customHeight="1" x14ac:dyDescent="0.25">
      <c r="B117" s="412" t="s">
        <v>597</v>
      </c>
      <c r="D117" s="410"/>
      <c r="E117"/>
      <c r="F117" s="354">
        <v>0</v>
      </c>
    </row>
    <row r="118" spans="1:8" ht="15" customHeight="1" x14ac:dyDescent="0.25">
      <c r="B118" s="412" t="s">
        <v>598</v>
      </c>
      <c r="D118" s="410"/>
      <c r="E118"/>
      <c r="F118" s="354">
        <v>0</v>
      </c>
    </row>
    <row r="119" spans="1:8" ht="15" customHeight="1" x14ac:dyDescent="0.25">
      <c r="B119" s="412" t="s">
        <v>599</v>
      </c>
      <c r="D119" s="410"/>
      <c r="E119"/>
      <c r="F119" s="354">
        <v>0</v>
      </c>
    </row>
    <row r="120" spans="1:8" ht="15" customHeight="1" x14ac:dyDescent="0.25">
      <c r="B120" s="412" t="s">
        <v>679</v>
      </c>
      <c r="D120" s="410"/>
      <c r="E120"/>
      <c r="F120" s="354">
        <v>0</v>
      </c>
    </row>
    <row r="121" spans="1:8" ht="15" customHeight="1" x14ac:dyDescent="0.25">
      <c r="B121" s="412" t="s">
        <v>600</v>
      </c>
      <c r="D121" s="410"/>
      <c r="E121"/>
      <c r="F121" s="354">
        <v>0</v>
      </c>
    </row>
    <row r="122" spans="1:8" ht="15" customHeight="1" x14ac:dyDescent="0.25">
      <c r="B122" s="412" t="s">
        <v>678</v>
      </c>
      <c r="D122" s="410"/>
      <c r="E122"/>
      <c r="F122" s="354">
        <v>0</v>
      </c>
    </row>
    <row r="123" spans="1:8" ht="15" customHeight="1" x14ac:dyDescent="0.25">
      <c r="B123" s="412" t="s">
        <v>601</v>
      </c>
      <c r="D123" s="410"/>
      <c r="E123"/>
      <c r="F123" s="354">
        <v>0</v>
      </c>
    </row>
    <row r="124" spans="1:8" ht="15" customHeight="1" x14ac:dyDescent="0.25">
      <c r="B124" s="412" t="s">
        <v>602</v>
      </c>
      <c r="D124" s="410"/>
      <c r="E124"/>
      <c r="F124" s="354">
        <v>0</v>
      </c>
    </row>
    <row r="125" spans="1:8" ht="15" customHeight="1" x14ac:dyDescent="0.25">
      <c r="B125" s="412" t="s">
        <v>662</v>
      </c>
      <c r="D125" s="410"/>
      <c r="E125"/>
      <c r="F125" s="354">
        <v>0</v>
      </c>
    </row>
    <row r="126" spans="1:8" ht="15" customHeight="1" x14ac:dyDescent="0.25">
      <c r="B126" s="412" t="s">
        <v>603</v>
      </c>
      <c r="D126" s="410"/>
      <c r="E126"/>
      <c r="F126" s="354">
        <v>0</v>
      </c>
    </row>
    <row r="127" spans="1:8" ht="15" customHeight="1" x14ac:dyDescent="0.25">
      <c r="B127" s="412" t="s">
        <v>604</v>
      </c>
      <c r="D127" s="410"/>
      <c r="E127"/>
      <c r="F127" s="354">
        <v>0</v>
      </c>
    </row>
    <row r="128" spans="1:8" ht="15" customHeight="1" x14ac:dyDescent="0.25">
      <c r="B128" s="400" t="s">
        <v>613</v>
      </c>
      <c r="D128" s="410"/>
      <c r="E128"/>
      <c r="F128"/>
    </row>
    <row r="129" spans="1:8" ht="15" customHeight="1" x14ac:dyDescent="0.2">
      <c r="A129" s="397"/>
      <c r="D129"/>
      <c r="E129"/>
      <c r="F129"/>
    </row>
    <row r="130" spans="1:8" ht="15" customHeight="1" x14ac:dyDescent="0.25">
      <c r="A130" s="397"/>
      <c r="B130" s="398"/>
      <c r="D130"/>
      <c r="E130"/>
      <c r="F130" s="399"/>
    </row>
    <row r="131" spans="1:8" ht="15" customHeight="1" x14ac:dyDescent="0.25">
      <c r="A131" s="397" t="s">
        <v>501</v>
      </c>
      <c r="B131" s="397" t="s">
        <v>774</v>
      </c>
      <c r="D131"/>
      <c r="E131"/>
      <c r="F131"/>
      <c r="H131" s="405" t="s">
        <v>533</v>
      </c>
    </row>
    <row r="132" spans="1:8" ht="15" customHeight="1" x14ac:dyDescent="0.25">
      <c r="B132" s="398" t="s">
        <v>76</v>
      </c>
      <c r="D132" s="399">
        <f>F134+F133</f>
        <v>0</v>
      </c>
      <c r="E132"/>
      <c r="F132"/>
      <c r="H132" s="405" t="s">
        <v>534</v>
      </c>
    </row>
    <row r="133" spans="1:8" ht="15" customHeight="1" x14ac:dyDescent="0.25">
      <c r="B133" s="408" t="s">
        <v>65</v>
      </c>
      <c r="D133"/>
      <c r="E133"/>
      <c r="F133" s="399">
        <f>'long term debt'!E4</f>
        <v>0</v>
      </c>
      <c r="H133" s="405"/>
    </row>
    <row r="134" spans="1:8" ht="15" customHeight="1" x14ac:dyDescent="0.25">
      <c r="A134" s="397"/>
      <c r="B134" s="398" t="s">
        <v>773</v>
      </c>
      <c r="D134"/>
      <c r="E134"/>
      <c r="F134" s="399">
        <f>'long term debt'!E3</f>
        <v>0</v>
      </c>
      <c r="H134" s="405" t="s">
        <v>535</v>
      </c>
    </row>
    <row r="135" spans="1:8" ht="15" customHeight="1" x14ac:dyDescent="0.25">
      <c r="A135" s="397"/>
      <c r="B135" s="398"/>
      <c r="D135"/>
      <c r="E135"/>
      <c r="F135" s="399"/>
      <c r="H135" s="405"/>
    </row>
    <row r="136" spans="1:8" s="693" customFormat="1" ht="15" customHeight="1" x14ac:dyDescent="0.25">
      <c r="A136" s="397" t="s">
        <v>937</v>
      </c>
      <c r="B136" s="397" t="s">
        <v>1031</v>
      </c>
      <c r="C136"/>
      <c r="D136"/>
      <c r="E136"/>
      <c r="F136" s="399"/>
      <c r="G136"/>
      <c r="H136" s="706"/>
    </row>
    <row r="137" spans="1:8" s="693" customFormat="1" ht="15" customHeight="1" x14ac:dyDescent="0.25">
      <c r="A137" s="397"/>
      <c r="B137" s="398" t="s">
        <v>938</v>
      </c>
      <c r="C137"/>
      <c r="D137" s="280">
        <f>F138</f>
        <v>0</v>
      </c>
      <c r="E137"/>
      <c r="F137" s="399"/>
      <c r="G137"/>
      <c r="H137" s="706"/>
    </row>
    <row r="138" spans="1:8" s="693" customFormat="1" ht="15" customHeight="1" x14ac:dyDescent="0.25">
      <c r="A138" s="397"/>
      <c r="B138" s="408" t="s">
        <v>939</v>
      </c>
      <c r="C138"/>
      <c r="D138"/>
      <c r="E138"/>
      <c r="F138" s="399">
        <f>-'ROU Assets'!D30</f>
        <v>0</v>
      </c>
      <c r="G138"/>
      <c r="H138" s="706"/>
    </row>
    <row r="139" spans="1:8" s="693" customFormat="1" ht="15" customHeight="1" x14ac:dyDescent="0.25">
      <c r="A139" s="397"/>
      <c r="B139" s="398" t="s">
        <v>940</v>
      </c>
      <c r="C139"/>
      <c r="D139" s="426">
        <f>SUM('ROU Assets'!F6:F9)</f>
        <v>0</v>
      </c>
      <c r="E139"/>
      <c r="F139" s="399"/>
      <c r="G139"/>
      <c r="H139" s="706"/>
    </row>
    <row r="140" spans="1:8" s="693" customFormat="1" ht="15" customHeight="1" x14ac:dyDescent="0.25">
      <c r="A140" s="397"/>
      <c r="B140" s="408" t="s">
        <v>938</v>
      </c>
      <c r="C140"/>
      <c r="D140"/>
      <c r="E140"/>
      <c r="F140" s="399">
        <f>D139</f>
        <v>0</v>
      </c>
      <c r="G140"/>
      <c r="H140" s="706"/>
    </row>
    <row r="141" spans="1:8" s="693" customFormat="1" ht="15" customHeight="1" x14ac:dyDescent="0.25">
      <c r="A141" s="397"/>
      <c r="B141" s="408"/>
      <c r="C141"/>
      <c r="D141"/>
      <c r="E141"/>
      <c r="F141" s="399"/>
      <c r="G141"/>
      <c r="H141" s="706"/>
    </row>
    <row r="142" spans="1:8" s="693" customFormat="1" ht="15" customHeight="1" x14ac:dyDescent="0.25">
      <c r="A142" s="397" t="s">
        <v>1030</v>
      </c>
      <c r="B142" s="397" t="s">
        <v>1032</v>
      </c>
      <c r="C142"/>
      <c r="D142"/>
      <c r="E142"/>
      <c r="F142" s="399"/>
      <c r="G142"/>
      <c r="H142" s="706"/>
    </row>
    <row r="143" spans="1:8" ht="15" customHeight="1" x14ac:dyDescent="0.25">
      <c r="B143" s="398" t="s">
        <v>1025</v>
      </c>
      <c r="D143" s="760">
        <f>F144</f>
        <v>0</v>
      </c>
      <c r="E143"/>
      <c r="F143"/>
    </row>
    <row r="144" spans="1:8" ht="15" customHeight="1" x14ac:dyDescent="0.25">
      <c r="A144" s="397"/>
      <c r="B144" s="408" t="s">
        <v>1028</v>
      </c>
      <c r="D144"/>
      <c r="E144"/>
      <c r="F144" s="761">
        <f>-'ROU Assets'!D39</f>
        <v>0</v>
      </c>
    </row>
    <row r="145" spans="1:8" ht="15" customHeight="1" x14ac:dyDescent="0.25">
      <c r="A145" s="397"/>
      <c r="B145" s="398" t="s">
        <v>1029</v>
      </c>
      <c r="D145" s="426">
        <f>'ROU Assets'!F10</f>
        <v>0</v>
      </c>
      <c r="E145"/>
      <c r="F145"/>
    </row>
    <row r="146" spans="1:8" ht="15" customHeight="1" x14ac:dyDescent="0.25">
      <c r="A146" s="397"/>
      <c r="B146" s="408" t="s">
        <v>1025</v>
      </c>
      <c r="D146"/>
      <c r="E146"/>
      <c r="F146" s="426">
        <f>D145</f>
        <v>0</v>
      </c>
    </row>
    <row r="147" spans="1:8" ht="15" customHeight="1" x14ac:dyDescent="0.25">
      <c r="A147" s="397"/>
      <c r="B147" s="398"/>
      <c r="D147"/>
      <c r="E147"/>
      <c r="F147"/>
    </row>
    <row r="148" spans="1:8" ht="15" customHeight="1" x14ac:dyDescent="0.2">
      <c r="A148" s="397" t="s">
        <v>990</v>
      </c>
      <c r="B148" s="397" t="s">
        <v>991</v>
      </c>
      <c r="D148"/>
      <c r="E148"/>
      <c r="F148"/>
    </row>
    <row r="149" spans="1:8" ht="15" customHeight="1" x14ac:dyDescent="0.25">
      <c r="A149" s="397"/>
      <c r="B149" s="398" t="s">
        <v>992</v>
      </c>
      <c r="D149" s="426">
        <f>'long term debt'!E9</f>
        <v>0</v>
      </c>
      <c r="E149"/>
      <c r="F149"/>
    </row>
    <row r="150" spans="1:8" ht="15" customHeight="1" x14ac:dyDescent="0.2">
      <c r="A150" s="397"/>
      <c r="B150" s="193" t="s">
        <v>64</v>
      </c>
      <c r="D150"/>
      <c r="E150"/>
      <c r="F150" s="426">
        <f>D149</f>
        <v>0</v>
      </c>
    </row>
    <row r="151" spans="1:8" ht="15" customHeight="1" x14ac:dyDescent="0.25">
      <c r="A151" s="397"/>
      <c r="B151" s="398"/>
      <c r="D151"/>
      <c r="E151"/>
      <c r="F151"/>
    </row>
    <row r="152" spans="1:8" ht="15" customHeight="1" x14ac:dyDescent="0.2">
      <c r="A152" s="397" t="s">
        <v>993</v>
      </c>
      <c r="B152" s="397" t="s">
        <v>995</v>
      </c>
      <c r="D152"/>
      <c r="E152"/>
      <c r="F152"/>
    </row>
    <row r="153" spans="1:8" ht="15" customHeight="1" x14ac:dyDescent="0.25">
      <c r="A153" s="397"/>
      <c r="B153" s="398" t="s">
        <v>994</v>
      </c>
      <c r="D153" s="426">
        <f>F154</f>
        <v>0</v>
      </c>
      <c r="E153"/>
      <c r="F153"/>
    </row>
    <row r="154" spans="1:8" ht="15" customHeight="1" x14ac:dyDescent="0.25">
      <c r="A154" s="397"/>
      <c r="B154" s="408" t="s">
        <v>992</v>
      </c>
      <c r="D154"/>
      <c r="E154"/>
      <c r="F154" s="426">
        <f>'long term debt'!D9</f>
        <v>0</v>
      </c>
    </row>
    <row r="155" spans="1:8" ht="15" customHeight="1" x14ac:dyDescent="0.25">
      <c r="A155" s="397"/>
      <c r="B155" s="398"/>
      <c r="D155"/>
      <c r="E155"/>
      <c r="F155"/>
    </row>
    <row r="156" spans="1:8" ht="15" customHeight="1" x14ac:dyDescent="0.25">
      <c r="A156" s="397" t="s">
        <v>502</v>
      </c>
      <c r="B156" s="409" t="s">
        <v>537</v>
      </c>
      <c r="D156"/>
      <c r="E156"/>
      <c r="F156"/>
      <c r="H156" s="405" t="s">
        <v>533</v>
      </c>
    </row>
    <row r="157" spans="1:8" ht="15" customHeight="1" x14ac:dyDescent="0.25">
      <c r="B157" s="398" t="s">
        <v>503</v>
      </c>
      <c r="C157" s="404"/>
      <c r="D157" s="413">
        <f>'Gov Funds - Rev-Exp'!J13</f>
        <v>0</v>
      </c>
      <c r="E157" s="413"/>
      <c r="F157" s="413"/>
      <c r="H157" s="405" t="s">
        <v>534</v>
      </c>
    </row>
    <row r="158" spans="1:8" ht="15" customHeight="1" x14ac:dyDescent="0.25">
      <c r="A158" s="397"/>
      <c r="B158" s="398" t="s">
        <v>504</v>
      </c>
      <c r="C158" s="404"/>
      <c r="D158" s="413">
        <f>'Gov Funds - Rev-Exp'!J14</f>
        <v>0</v>
      </c>
      <c r="E158" s="413"/>
      <c r="F158" s="413"/>
      <c r="H158" s="405" t="s">
        <v>535</v>
      </c>
    </row>
    <row r="159" spans="1:8" ht="15" customHeight="1" x14ac:dyDescent="0.25">
      <c r="A159" s="397"/>
      <c r="B159" s="398" t="s">
        <v>505</v>
      </c>
      <c r="C159" s="404"/>
      <c r="D159" s="413">
        <f>'Gov Funds - Rev-Exp'!J15</f>
        <v>0</v>
      </c>
      <c r="E159" s="413"/>
      <c r="F159" s="413"/>
    </row>
    <row r="160" spans="1:8" ht="15" customHeight="1" x14ac:dyDescent="0.25">
      <c r="A160" s="397"/>
      <c r="B160" s="398" t="s">
        <v>506</v>
      </c>
      <c r="C160" s="404"/>
      <c r="D160" s="413">
        <f>'Gov Funds - Rev-Exp'!J16</f>
        <v>0</v>
      </c>
      <c r="E160" s="413"/>
      <c r="F160" s="413"/>
    </row>
    <row r="161" spans="1:6" ht="15" customHeight="1" x14ac:dyDescent="0.25">
      <c r="A161" s="397"/>
      <c r="B161" s="398" t="s">
        <v>765</v>
      </c>
      <c r="C161" s="404"/>
      <c r="D161" s="413">
        <f>'Gov Funds - Rev-Exp'!J17</f>
        <v>0</v>
      </c>
      <c r="E161" s="413"/>
      <c r="F161" s="413"/>
    </row>
    <row r="162" spans="1:6" ht="15" customHeight="1" x14ac:dyDescent="0.25">
      <c r="A162" s="397"/>
      <c r="B162" s="398" t="s">
        <v>615</v>
      </c>
      <c r="C162" s="404"/>
      <c r="D162" s="413">
        <f>'Gov Funds - Rev-Exp'!J50</f>
        <v>0</v>
      </c>
      <c r="E162" s="413"/>
      <c r="F162" s="413"/>
    </row>
    <row r="163" spans="1:6" ht="15" customHeight="1" x14ac:dyDescent="0.25">
      <c r="A163" s="397"/>
      <c r="B163" s="401" t="s">
        <v>507</v>
      </c>
      <c r="C163" s="404"/>
      <c r="D163" s="413"/>
      <c r="E163" s="413"/>
      <c r="F163" s="413">
        <f>'Rev Check'!Q25</f>
        <v>0</v>
      </c>
    </row>
    <row r="164" spans="1:6" ht="15" customHeight="1" x14ac:dyDescent="0.25">
      <c r="A164" s="397"/>
      <c r="B164" s="401" t="s">
        <v>508</v>
      </c>
      <c r="C164" s="404"/>
      <c r="D164" s="413"/>
      <c r="E164" s="413"/>
      <c r="F164" s="413">
        <f>'Rev Check'!Q26</f>
        <v>0</v>
      </c>
    </row>
    <row r="165" spans="1:6" ht="15" customHeight="1" x14ac:dyDescent="0.25">
      <c r="A165" s="397"/>
      <c r="B165" s="401" t="s">
        <v>509</v>
      </c>
      <c r="C165" s="404"/>
      <c r="D165" s="413"/>
      <c r="E165" s="413"/>
      <c r="F165" s="413">
        <f>'Rev Check'!Q27</f>
        <v>0</v>
      </c>
    </row>
    <row r="166" spans="1:6" ht="15" customHeight="1" x14ac:dyDescent="0.25">
      <c r="A166" s="397"/>
      <c r="B166" s="401" t="s">
        <v>510</v>
      </c>
      <c r="C166" s="404"/>
      <c r="D166" s="413"/>
      <c r="E166" s="413"/>
      <c r="F166" s="413">
        <f>'Rev Check'!Q28</f>
        <v>0</v>
      </c>
    </row>
    <row r="167" spans="1:6" ht="15" customHeight="1" x14ac:dyDescent="0.25">
      <c r="A167" s="397"/>
      <c r="B167" s="401" t="s">
        <v>511</v>
      </c>
      <c r="C167" s="404"/>
      <c r="D167" s="413"/>
      <c r="E167" s="413"/>
      <c r="F167" s="413">
        <f>'Rev Check'!G9</f>
        <v>0</v>
      </c>
    </row>
    <row r="168" spans="1:6" ht="15" customHeight="1" x14ac:dyDescent="0.25">
      <c r="A168" s="397"/>
      <c r="B168" s="401" t="s">
        <v>512</v>
      </c>
      <c r="C168" s="404"/>
      <c r="D168" s="413"/>
      <c r="E168" s="413"/>
      <c r="F168" s="413">
        <f>'Rev Check'!G11</f>
        <v>0</v>
      </c>
    </row>
    <row r="169" spans="1:6" ht="15" customHeight="1" x14ac:dyDescent="0.25">
      <c r="A169" s="397"/>
      <c r="B169" s="401" t="s">
        <v>513</v>
      </c>
      <c r="C169" s="404"/>
      <c r="D169" s="413"/>
      <c r="E169" s="413"/>
      <c r="F169" s="413">
        <f>'Rev Check'!G12</f>
        <v>0</v>
      </c>
    </row>
    <row r="170" spans="1:6" ht="15" customHeight="1" x14ac:dyDescent="0.25">
      <c r="A170" s="397"/>
      <c r="B170" s="401" t="s">
        <v>514</v>
      </c>
      <c r="C170" s="404"/>
      <c r="D170" s="413"/>
      <c r="E170" s="413"/>
      <c r="F170" s="413">
        <f>'Rev Check'!G13</f>
        <v>0</v>
      </c>
    </row>
    <row r="171" spans="1:6" ht="15" customHeight="1" x14ac:dyDescent="0.25">
      <c r="A171" s="397"/>
      <c r="B171" s="401" t="s">
        <v>515</v>
      </c>
      <c r="C171" s="404"/>
      <c r="D171" s="413"/>
      <c r="E171" s="413"/>
      <c r="F171" s="413">
        <f>'Rev Check'!G14</f>
        <v>0</v>
      </c>
    </row>
    <row r="172" spans="1:6" ht="15" customHeight="1" x14ac:dyDescent="0.25">
      <c r="A172" s="397"/>
      <c r="B172" s="401" t="s">
        <v>677</v>
      </c>
      <c r="C172" s="404"/>
      <c r="D172" s="413"/>
      <c r="E172" s="413"/>
      <c r="F172" s="413">
        <f>'Rev Check'!G15</f>
        <v>0</v>
      </c>
    </row>
    <row r="173" spans="1:6" ht="15" customHeight="1" x14ac:dyDescent="0.25">
      <c r="A173" s="397"/>
      <c r="B173" s="401" t="s">
        <v>516</v>
      </c>
      <c r="C173" s="404"/>
      <c r="D173" s="413"/>
      <c r="E173" s="413"/>
      <c r="F173" s="413">
        <f>'Rev Check'!G16</f>
        <v>0</v>
      </c>
    </row>
    <row r="174" spans="1:6" ht="15" customHeight="1" x14ac:dyDescent="0.25">
      <c r="A174" s="397"/>
      <c r="B174" s="401" t="s">
        <v>517</v>
      </c>
      <c r="C174" s="404"/>
      <c r="D174" s="413"/>
      <c r="E174" s="413"/>
      <c r="F174" s="413">
        <f>'Rev Check'!G17</f>
        <v>0</v>
      </c>
    </row>
    <row r="175" spans="1:6" ht="15" customHeight="1" x14ac:dyDescent="0.25">
      <c r="A175" s="397"/>
      <c r="B175" s="401" t="s">
        <v>54</v>
      </c>
      <c r="C175" s="404"/>
      <c r="D175" s="413"/>
      <c r="E175" s="413"/>
      <c r="F175" s="413">
        <f>'Rev Check'!G19</f>
        <v>0</v>
      </c>
    </row>
    <row r="176" spans="1:6" ht="15" customHeight="1" x14ac:dyDescent="0.25">
      <c r="A176" s="397"/>
      <c r="B176" s="401" t="s">
        <v>663</v>
      </c>
      <c r="C176" s="404"/>
      <c r="D176" s="413"/>
      <c r="E176" s="413"/>
      <c r="F176" s="413">
        <f>'Rev Check'!G18</f>
        <v>0</v>
      </c>
    </row>
    <row r="177" spans="1:6" ht="15" customHeight="1" x14ac:dyDescent="0.25">
      <c r="A177" s="397"/>
      <c r="B177" s="401" t="s">
        <v>518</v>
      </c>
      <c r="C177" s="404"/>
      <c r="D177" s="413"/>
      <c r="E177" s="413"/>
      <c r="F177" s="413">
        <f>'Rev Check'!G20</f>
        <v>0</v>
      </c>
    </row>
    <row r="178" spans="1:6" ht="15" customHeight="1" x14ac:dyDescent="0.25">
      <c r="A178" s="414"/>
      <c r="B178" s="415" t="s">
        <v>25</v>
      </c>
      <c r="C178" s="404"/>
      <c r="D178" s="413"/>
      <c r="E178" s="413"/>
      <c r="F178" s="413">
        <f>'Rev Check'!K9</f>
        <v>0</v>
      </c>
    </row>
    <row r="179" spans="1:6" ht="15" customHeight="1" x14ac:dyDescent="0.25">
      <c r="A179" s="414"/>
      <c r="B179" s="415" t="s">
        <v>519</v>
      </c>
      <c r="C179" s="404"/>
      <c r="D179" s="413"/>
      <c r="E179" s="413"/>
      <c r="F179" s="413">
        <f>'Rev Check'!K11</f>
        <v>0</v>
      </c>
    </row>
    <row r="180" spans="1:6" ht="15" customHeight="1" x14ac:dyDescent="0.25">
      <c r="A180" s="414"/>
      <c r="B180" s="415" t="s">
        <v>520</v>
      </c>
      <c r="C180" s="404"/>
      <c r="D180" s="413"/>
      <c r="E180" s="413"/>
      <c r="F180" s="413">
        <f>'Rev Check'!K12</f>
        <v>0</v>
      </c>
    </row>
    <row r="181" spans="1:6" ht="15" customHeight="1" x14ac:dyDescent="0.25">
      <c r="A181" s="414"/>
      <c r="B181" s="415" t="s">
        <v>521</v>
      </c>
      <c r="C181" s="404"/>
      <c r="D181" s="413"/>
      <c r="E181" s="413"/>
      <c r="F181" s="413">
        <f>'Rev Check'!K13</f>
        <v>0</v>
      </c>
    </row>
    <row r="182" spans="1:6" ht="15" customHeight="1" x14ac:dyDescent="0.25">
      <c r="A182" s="414"/>
      <c r="B182" s="415" t="s">
        <v>522</v>
      </c>
      <c r="C182" s="404"/>
      <c r="D182" s="413"/>
      <c r="E182" s="413"/>
      <c r="F182" s="413">
        <f>'Rev Check'!K14</f>
        <v>0</v>
      </c>
    </row>
    <row r="183" spans="1:6" ht="15" customHeight="1" x14ac:dyDescent="0.25">
      <c r="A183" s="414"/>
      <c r="B183" s="415" t="s">
        <v>676</v>
      </c>
      <c r="C183" s="404"/>
      <c r="D183" s="413"/>
      <c r="E183" s="413"/>
      <c r="F183" s="413">
        <f>'Rev Check'!K15</f>
        <v>0</v>
      </c>
    </row>
    <row r="184" spans="1:6" ht="15" customHeight="1" x14ac:dyDescent="0.25">
      <c r="A184" s="414"/>
      <c r="B184" s="415" t="s">
        <v>523</v>
      </c>
      <c r="C184" s="404"/>
      <c r="D184" s="413"/>
      <c r="E184" s="413"/>
      <c r="F184" s="413">
        <f>'Rev Check'!K16</f>
        <v>0</v>
      </c>
    </row>
    <row r="185" spans="1:6" ht="15" customHeight="1" x14ac:dyDescent="0.25">
      <c r="A185" s="414"/>
      <c r="B185" s="415" t="s">
        <v>524</v>
      </c>
      <c r="C185" s="404"/>
      <c r="D185" s="413"/>
      <c r="E185" s="413"/>
      <c r="F185" s="413">
        <f>'Rev Check'!K17</f>
        <v>0</v>
      </c>
    </row>
    <row r="186" spans="1:6" ht="15" customHeight="1" x14ac:dyDescent="0.25">
      <c r="A186" s="414"/>
      <c r="B186" s="415" t="s">
        <v>668</v>
      </c>
      <c r="C186" s="404"/>
      <c r="D186" s="413"/>
      <c r="E186" s="413"/>
      <c r="F186" s="413">
        <f>'Rev Check'!K18</f>
        <v>0</v>
      </c>
    </row>
    <row r="187" spans="1:6" ht="15" customHeight="1" x14ac:dyDescent="0.25">
      <c r="A187" s="414"/>
      <c r="B187" s="415" t="s">
        <v>31</v>
      </c>
      <c r="C187" s="404"/>
      <c r="D187" s="413"/>
      <c r="E187" s="413"/>
      <c r="F187" s="413">
        <f>'Rev Check'!K19</f>
        <v>0</v>
      </c>
    </row>
    <row r="188" spans="1:6" ht="15" customHeight="1" x14ac:dyDescent="0.25">
      <c r="A188" s="414"/>
      <c r="B188" s="415" t="s">
        <v>786</v>
      </c>
      <c r="C188" s="404"/>
      <c r="D188" s="413"/>
      <c r="E188" s="413"/>
      <c r="F188" s="413">
        <f>'Rev Check'!K20</f>
        <v>0</v>
      </c>
    </row>
    <row r="189" spans="1:6" ht="15" customHeight="1" x14ac:dyDescent="0.25">
      <c r="A189" s="414"/>
      <c r="B189" s="415" t="s">
        <v>33</v>
      </c>
      <c r="C189" s="404"/>
      <c r="D189" s="413"/>
      <c r="E189" s="413"/>
      <c r="F189" s="413">
        <f>'Rev Check'!O9</f>
        <v>0</v>
      </c>
    </row>
    <row r="190" spans="1:6" ht="15" customHeight="1" x14ac:dyDescent="0.25">
      <c r="A190" s="414"/>
      <c r="B190" s="415" t="s">
        <v>34</v>
      </c>
      <c r="C190" s="404"/>
      <c r="D190" s="413"/>
      <c r="E190" s="413"/>
      <c r="F190" s="413">
        <f>'Rev Check'!O11</f>
        <v>0</v>
      </c>
    </row>
    <row r="191" spans="1:6" ht="15" customHeight="1" x14ac:dyDescent="0.25">
      <c r="A191" s="414"/>
      <c r="B191" s="415" t="s">
        <v>35</v>
      </c>
      <c r="C191" s="404"/>
      <c r="D191" s="413"/>
      <c r="E191" s="413"/>
      <c r="F191" s="413">
        <f>'Rev Check'!O12</f>
        <v>0</v>
      </c>
    </row>
    <row r="192" spans="1:6" ht="15" customHeight="1" x14ac:dyDescent="0.25">
      <c r="A192" s="414"/>
      <c r="B192" s="415" t="s">
        <v>36</v>
      </c>
      <c r="C192" s="404"/>
      <c r="D192" s="413"/>
      <c r="E192" s="413"/>
      <c r="F192" s="413">
        <f>'Rev Check'!O13</f>
        <v>0</v>
      </c>
    </row>
    <row r="193" spans="1:8" ht="15" customHeight="1" x14ac:dyDescent="0.25">
      <c r="A193" s="414"/>
      <c r="B193" s="415" t="s">
        <v>37</v>
      </c>
      <c r="C193" s="404"/>
      <c r="D193" s="413"/>
      <c r="E193" s="413"/>
      <c r="F193" s="413">
        <f>'Rev Check'!O14</f>
        <v>0</v>
      </c>
    </row>
    <row r="194" spans="1:8" ht="15" customHeight="1" x14ac:dyDescent="0.25">
      <c r="A194" s="414"/>
      <c r="B194" s="415" t="s">
        <v>675</v>
      </c>
      <c r="C194" s="404"/>
      <c r="D194" s="413"/>
      <c r="E194" s="413"/>
      <c r="F194" s="413">
        <f>'Rev Check'!O15</f>
        <v>0</v>
      </c>
    </row>
    <row r="195" spans="1:8" ht="15" customHeight="1" x14ac:dyDescent="0.25">
      <c r="A195" s="414"/>
      <c r="B195" s="415" t="s">
        <v>38</v>
      </c>
      <c r="C195" s="404"/>
      <c r="D195" s="413"/>
      <c r="E195" s="413"/>
      <c r="F195" s="413">
        <f>'Rev Check'!O16</f>
        <v>0</v>
      </c>
    </row>
    <row r="196" spans="1:8" ht="15" customHeight="1" x14ac:dyDescent="0.25">
      <c r="A196" s="414"/>
      <c r="B196" s="415" t="s">
        <v>39</v>
      </c>
      <c r="C196" s="404"/>
      <c r="D196" s="413"/>
      <c r="E196" s="413"/>
      <c r="F196" s="413">
        <f>'Rev Check'!O17</f>
        <v>0</v>
      </c>
    </row>
    <row r="197" spans="1:8" ht="15" customHeight="1" x14ac:dyDescent="0.25">
      <c r="A197" s="414"/>
      <c r="B197" s="415" t="s">
        <v>669</v>
      </c>
      <c r="C197" s="404"/>
      <c r="D197" s="413"/>
      <c r="E197" s="413"/>
      <c r="F197" s="413">
        <f>'Rev Check'!O18</f>
        <v>0</v>
      </c>
    </row>
    <row r="198" spans="1:8" ht="15" customHeight="1" x14ac:dyDescent="0.25">
      <c r="A198" s="414"/>
      <c r="B198" s="415" t="s">
        <v>770</v>
      </c>
      <c r="C198" s="404"/>
      <c r="D198" s="413"/>
      <c r="E198" s="413"/>
      <c r="F198" s="413">
        <f>'Rev Check'!O19</f>
        <v>0</v>
      </c>
    </row>
    <row r="199" spans="1:8" ht="15" customHeight="1" x14ac:dyDescent="0.25">
      <c r="A199" s="414"/>
      <c r="B199" s="415" t="s">
        <v>525</v>
      </c>
      <c r="D199"/>
      <c r="E199"/>
      <c r="F199" s="413">
        <f>'Rev Check'!O20</f>
        <v>0</v>
      </c>
    </row>
    <row r="200" spans="1:8" ht="15" customHeight="1" x14ac:dyDescent="0.25">
      <c r="A200" s="397"/>
      <c r="B200" s="415" t="s">
        <v>609</v>
      </c>
      <c r="D200" s="416"/>
      <c r="E200" s="416"/>
      <c r="F200" s="413">
        <f>'Rev Check'!Q29</f>
        <v>0</v>
      </c>
    </row>
    <row r="201" spans="1:8" ht="15" customHeight="1" x14ac:dyDescent="0.25">
      <c r="A201" s="397"/>
      <c r="B201" s="415" t="s">
        <v>941</v>
      </c>
      <c r="D201" s="416"/>
      <c r="E201" s="416"/>
      <c r="F201" s="413">
        <f>'Rev Check'!Q30</f>
        <v>0</v>
      </c>
    </row>
    <row r="202" spans="1:8" x14ac:dyDescent="0.25">
      <c r="D202" s="402"/>
      <c r="E202" s="402"/>
      <c r="F202" s="402"/>
    </row>
    <row r="203" spans="1:8" ht="15" customHeight="1" x14ac:dyDescent="0.25">
      <c r="A203" s="397" t="s">
        <v>526</v>
      </c>
      <c r="B203" s="409" t="s">
        <v>528</v>
      </c>
      <c r="D203" s="399"/>
      <c r="E203" s="399"/>
      <c r="F203" s="399"/>
      <c r="H203" s="405" t="s">
        <v>531</v>
      </c>
    </row>
    <row r="204" spans="1:8" ht="15" customHeight="1" x14ac:dyDescent="0.25">
      <c r="B204" s="417" t="s">
        <v>473</v>
      </c>
      <c r="D204" s="399">
        <f>'long term debt'!D3</f>
        <v>0</v>
      </c>
      <c r="E204" s="399"/>
      <c r="F204" s="399"/>
      <c r="H204" s="405" t="s">
        <v>532</v>
      </c>
    </row>
    <row r="205" spans="1:8" ht="15" customHeight="1" x14ac:dyDescent="0.25">
      <c r="B205" s="417" t="s">
        <v>772</v>
      </c>
      <c r="D205" s="399">
        <f>'long term debt'!D4</f>
        <v>0</v>
      </c>
      <c r="E205" s="399"/>
      <c r="F205" s="399"/>
      <c r="H205" s="405" t="s">
        <v>529</v>
      </c>
    </row>
    <row r="206" spans="1:8" ht="15" customHeight="1" x14ac:dyDescent="0.25">
      <c r="A206" s="397"/>
      <c r="B206" s="418" t="s">
        <v>76</v>
      </c>
      <c r="D206" s="399"/>
      <c r="E206" s="399"/>
      <c r="F206" s="399">
        <f>SUM(D204:D205)</f>
        <v>0</v>
      </c>
      <c r="H206" s="405" t="s">
        <v>530</v>
      </c>
    </row>
    <row r="207" spans="1:8" ht="15" customHeight="1" x14ac:dyDescent="0.2">
      <c r="A207" s="397"/>
      <c r="B207" s="417"/>
      <c r="D207" s="399"/>
      <c r="E207" s="399"/>
      <c r="F207" s="399"/>
    </row>
    <row r="208" spans="1:8" ht="15" customHeight="1" x14ac:dyDescent="0.2">
      <c r="A208" s="396"/>
      <c r="B208" s="396"/>
      <c r="D208" s="402"/>
      <c r="E208" s="402"/>
      <c r="F208" s="402"/>
    </row>
    <row r="209" spans="1:8" ht="15" customHeight="1" x14ac:dyDescent="0.25">
      <c r="A209" s="397" t="s">
        <v>527</v>
      </c>
      <c r="B209" s="409" t="s">
        <v>477</v>
      </c>
      <c r="D209" s="402"/>
      <c r="E209" s="402"/>
      <c r="F209" s="402"/>
      <c r="H209" s="405" t="s">
        <v>533</v>
      </c>
    </row>
    <row r="210" spans="1:8" ht="15" customHeight="1" x14ac:dyDescent="0.25">
      <c r="B210" s="419" t="s">
        <v>9</v>
      </c>
      <c r="C210" s="387"/>
      <c r="D210" s="373">
        <f>'Capital Assets'!D6</f>
        <v>0</v>
      </c>
      <c r="E210"/>
      <c r="F210"/>
      <c r="H210" s="405" t="s">
        <v>534</v>
      </c>
    </row>
    <row r="211" spans="1:8" ht="15" customHeight="1" x14ac:dyDescent="0.25">
      <c r="B211" s="419" t="s">
        <v>703</v>
      </c>
      <c r="C211" s="387"/>
      <c r="D211" s="373">
        <f>'Capital Assets'!D7</f>
        <v>0</v>
      </c>
      <c r="E211"/>
      <c r="F211"/>
      <c r="H211" s="405" t="s">
        <v>535</v>
      </c>
    </row>
    <row r="212" spans="1:8" ht="15" customHeight="1" x14ac:dyDescent="0.25">
      <c r="B212" s="419" t="s">
        <v>13</v>
      </c>
      <c r="D212" s="373">
        <f>'Capital Assets'!D11</f>
        <v>0</v>
      </c>
      <c r="E212"/>
      <c r="F212"/>
    </row>
    <row r="213" spans="1:8" ht="15" customHeight="1" x14ac:dyDescent="0.25">
      <c r="B213" t="s">
        <v>10</v>
      </c>
      <c r="D213" s="373">
        <f>'Capital Assets'!D8</f>
        <v>0</v>
      </c>
      <c r="E213"/>
      <c r="F213"/>
    </row>
    <row r="214" spans="1:8" ht="15" customHeight="1" x14ac:dyDescent="0.35">
      <c r="B214" t="s">
        <v>11</v>
      </c>
      <c r="C214" s="420"/>
      <c r="D214" s="373">
        <f>'Capital Assets'!D9</f>
        <v>0</v>
      </c>
      <c r="E214"/>
      <c r="F214"/>
    </row>
    <row r="215" spans="1:8" ht="15" customHeight="1" x14ac:dyDescent="0.25">
      <c r="B215" t="s">
        <v>12</v>
      </c>
      <c r="D215" s="373">
        <f>'Capital Assets'!D10</f>
        <v>0</v>
      </c>
      <c r="E215"/>
      <c r="F215"/>
    </row>
    <row r="216" spans="1:8" ht="15" customHeight="1" x14ac:dyDescent="0.25">
      <c r="B216" s="421" t="s">
        <v>704</v>
      </c>
      <c r="D216" s="373"/>
      <c r="E216"/>
      <c r="F216" s="373">
        <f>-'Capital Assets'!D14</f>
        <v>0</v>
      </c>
    </row>
    <row r="217" spans="1:8" ht="15" customHeight="1" x14ac:dyDescent="0.25">
      <c r="A217" s="707"/>
      <c r="B217" s="421" t="s">
        <v>474</v>
      </c>
      <c r="D217"/>
      <c r="E217"/>
      <c r="F217" s="373">
        <f>-'Capital Assets'!D15</f>
        <v>0</v>
      </c>
    </row>
    <row r="218" spans="1:8" ht="15" customHeight="1" x14ac:dyDescent="0.25">
      <c r="A218" s="707"/>
      <c r="B218" s="421" t="s">
        <v>475</v>
      </c>
      <c r="D218"/>
      <c r="E218"/>
      <c r="F218" s="373">
        <f>-'Capital Assets'!D16</f>
        <v>0</v>
      </c>
    </row>
    <row r="219" spans="1:8" ht="15" customHeight="1" x14ac:dyDescent="0.25">
      <c r="A219" s="707"/>
      <c r="B219" s="421" t="s">
        <v>476</v>
      </c>
      <c r="D219"/>
      <c r="E219"/>
      <c r="F219" s="373">
        <f>-'Capital Assets'!D17</f>
        <v>0</v>
      </c>
    </row>
    <row r="220" spans="1:8" ht="15" customHeight="1" x14ac:dyDescent="0.25">
      <c r="A220" s="707"/>
      <c r="B220" s="412" t="s">
        <v>454</v>
      </c>
      <c r="D220"/>
      <c r="E220"/>
      <c r="F220" s="423">
        <f>D210+D212+D213+D214+D215-F217-F218-F219+D211-F216</f>
        <v>0</v>
      </c>
    </row>
    <row r="221" spans="1:8" ht="15" customHeight="1" x14ac:dyDescent="0.25">
      <c r="B221" s="414"/>
      <c r="D221"/>
      <c r="E221"/>
      <c r="F221"/>
    </row>
    <row r="222" spans="1:8" ht="15" customHeight="1" x14ac:dyDescent="0.25">
      <c r="B222" s="414"/>
      <c r="D222"/>
      <c r="E222"/>
      <c r="F222"/>
    </row>
    <row r="223" spans="1:8" ht="15" customHeight="1" x14ac:dyDescent="0.2">
      <c r="A223" s="397" t="s">
        <v>864</v>
      </c>
      <c r="B223" s="409" t="s">
        <v>880</v>
      </c>
      <c r="D223" s="402"/>
      <c r="E223" s="402"/>
      <c r="F223" s="402"/>
    </row>
    <row r="224" spans="1:8" ht="15" customHeight="1" x14ac:dyDescent="0.25">
      <c r="B224" s="419" t="s">
        <v>9</v>
      </c>
      <c r="C224" s="387"/>
      <c r="D224" s="373">
        <f>'ROU Assets'!D6+'ROU Assets'!E6</f>
        <v>0</v>
      </c>
      <c r="E224"/>
      <c r="F224"/>
    </row>
    <row r="225" spans="1:7" ht="15" customHeight="1" x14ac:dyDescent="0.25">
      <c r="B225" t="s">
        <v>486</v>
      </c>
      <c r="D225" s="373">
        <f>'ROU Assets'!D7+'ROU Assets'!E7</f>
        <v>0</v>
      </c>
      <c r="E225"/>
      <c r="F225"/>
    </row>
    <row r="226" spans="1:7" ht="17.25" x14ac:dyDescent="0.35">
      <c r="B226" t="s">
        <v>11</v>
      </c>
      <c r="C226" s="420"/>
      <c r="D226" s="373">
        <f>'ROU Assets'!D8+'ROU Assets'!E8</f>
        <v>0</v>
      </c>
      <c r="E226"/>
      <c r="F226"/>
    </row>
    <row r="227" spans="1:7" ht="15" customHeight="1" x14ac:dyDescent="0.25">
      <c r="B227" t="s">
        <v>12</v>
      </c>
      <c r="D227" s="373">
        <f>'ROU Assets'!D9+'ROU Assets'!E9</f>
        <v>0</v>
      </c>
      <c r="E227"/>
      <c r="F227"/>
    </row>
    <row r="228" spans="1:7" s="693" customFormat="1" ht="15" customHeight="1" x14ac:dyDescent="0.25">
      <c r="A228" s="387"/>
      <c r="B228" t="s">
        <v>1022</v>
      </c>
      <c r="C228"/>
      <c r="D228" s="373">
        <f>'ROU Assets'!D10+'ROU Assets'!E10</f>
        <v>0</v>
      </c>
      <c r="E228"/>
      <c r="F228"/>
      <c r="G228"/>
    </row>
    <row r="229" spans="1:7" ht="15" customHeight="1" x14ac:dyDescent="0.25">
      <c r="B229" s="421" t="s">
        <v>865</v>
      </c>
      <c r="D229" s="373"/>
      <c r="E229"/>
      <c r="F229" s="373">
        <f>-'ROU Assets'!D13-'ROU Assets'!E13</f>
        <v>0</v>
      </c>
    </row>
    <row r="230" spans="1:7" ht="15" customHeight="1" x14ac:dyDescent="0.25">
      <c r="A230" s="707"/>
      <c r="B230" s="421" t="s">
        <v>868</v>
      </c>
      <c r="D230"/>
      <c r="E230"/>
      <c r="F230" s="373">
        <f>-'ROU Assets'!D14-'ROU Assets'!E14</f>
        <v>0</v>
      </c>
    </row>
    <row r="231" spans="1:7" ht="15" customHeight="1" x14ac:dyDescent="0.25">
      <c r="A231" s="707"/>
      <c r="B231" s="421" t="s">
        <v>866</v>
      </c>
      <c r="D231"/>
      <c r="E231"/>
      <c r="F231" s="373">
        <f>-'ROU Assets'!D15-'ROU Assets'!E15</f>
        <v>0</v>
      </c>
    </row>
    <row r="232" spans="1:7" ht="15" customHeight="1" x14ac:dyDescent="0.25">
      <c r="A232" s="707"/>
      <c r="B232" s="421" t="s">
        <v>867</v>
      </c>
      <c r="D232"/>
      <c r="E232"/>
      <c r="F232" s="373">
        <f>-'ROU Assets'!D16-'ROU Assets'!E16</f>
        <v>0</v>
      </c>
    </row>
    <row r="233" spans="1:7" s="693" customFormat="1" ht="15" customHeight="1" x14ac:dyDescent="0.25">
      <c r="A233" s="707"/>
      <c r="B233" s="421" t="s">
        <v>1022</v>
      </c>
      <c r="C233"/>
      <c r="D233"/>
      <c r="E233"/>
      <c r="F233" s="373">
        <f>-'ROU Assets'!D17-'ROU Assets'!E17</f>
        <v>0</v>
      </c>
      <c r="G233"/>
    </row>
    <row r="234" spans="1:7" ht="15" customHeight="1" x14ac:dyDescent="0.25">
      <c r="A234" s="707"/>
      <c r="B234" s="412" t="s">
        <v>454</v>
      </c>
      <c r="D234"/>
      <c r="E234"/>
      <c r="F234" s="423">
        <f>D224+D225+D226+D227+D228-F229-F230-F231-F232-F233</f>
        <v>0</v>
      </c>
    </row>
    <row r="235" spans="1:7" ht="15" customHeight="1" x14ac:dyDescent="0.25">
      <c r="B235" s="414"/>
      <c r="D235"/>
      <c r="E235"/>
      <c r="F235"/>
    </row>
    <row r="236" spans="1:7" ht="15" customHeight="1" x14ac:dyDescent="0.25">
      <c r="B236" s="414"/>
      <c r="D236"/>
      <c r="E236"/>
      <c r="F236"/>
    </row>
    <row r="237" spans="1:7" s="693" customFormat="1" ht="15" customHeight="1" x14ac:dyDescent="0.25">
      <c r="A237" s="387" t="s">
        <v>945</v>
      </c>
      <c r="B237" s="409" t="s">
        <v>946</v>
      </c>
      <c r="C237"/>
      <c r="D237" s="373"/>
      <c r="E237"/>
      <c r="F237"/>
      <c r="G237"/>
    </row>
    <row r="238" spans="1:7" s="693" customFormat="1" ht="15" customHeight="1" x14ac:dyDescent="0.25">
      <c r="A238" s="387"/>
      <c r="B238" s="422" t="s">
        <v>454</v>
      </c>
      <c r="C238"/>
      <c r="D238" s="373">
        <f>F239</f>
        <v>0</v>
      </c>
      <c r="E238"/>
      <c r="F238"/>
      <c r="G238"/>
    </row>
    <row r="239" spans="1:7" s="693" customFormat="1" ht="15" customHeight="1" x14ac:dyDescent="0.25">
      <c r="A239" s="387"/>
      <c r="B239" s="421" t="s">
        <v>938</v>
      </c>
      <c r="C239"/>
      <c r="D239" s="373"/>
      <c r="E239"/>
      <c r="F239" s="280">
        <f>'ROU Assets'!D25+'ROU Assets'!E25</f>
        <v>0</v>
      </c>
      <c r="G239"/>
    </row>
    <row r="240" spans="1:7" ht="15" customHeight="1" x14ac:dyDescent="0.25">
      <c r="B240" s="421"/>
      <c r="D240" s="373"/>
      <c r="E240"/>
      <c r="F240"/>
    </row>
    <row r="241" spans="1:8" s="693" customFormat="1" ht="15" customHeight="1" x14ac:dyDescent="0.25">
      <c r="A241" s="387" t="s">
        <v>1023</v>
      </c>
      <c r="B241" s="409" t="s">
        <v>1024</v>
      </c>
      <c r="C241"/>
      <c r="D241" s="373"/>
      <c r="E241"/>
      <c r="F241"/>
      <c r="G241"/>
    </row>
    <row r="242" spans="1:8" s="693" customFormat="1" ht="15" customHeight="1" x14ac:dyDescent="0.25">
      <c r="A242" s="387"/>
      <c r="B242" s="422" t="s">
        <v>454</v>
      </c>
      <c r="C242"/>
      <c r="D242" s="373">
        <f>F243</f>
        <v>0</v>
      </c>
      <c r="E242"/>
      <c r="F242"/>
      <c r="G242"/>
    </row>
    <row r="243" spans="1:8" s="693" customFormat="1" ht="15" customHeight="1" x14ac:dyDescent="0.25">
      <c r="A243" s="387"/>
      <c r="B243" s="421" t="s">
        <v>1025</v>
      </c>
      <c r="C243"/>
      <c r="D243" s="373"/>
      <c r="E243"/>
      <c r="F243" s="280">
        <f>'ROU Assets'!D34+'ROU Assets'!E34</f>
        <v>0</v>
      </c>
      <c r="G243"/>
    </row>
    <row r="244" spans="1:8" ht="15" customHeight="1" x14ac:dyDescent="0.25">
      <c r="B244" s="421"/>
      <c r="D244" s="373"/>
      <c r="E244"/>
      <c r="F244"/>
    </row>
    <row r="245" spans="1:8" ht="15" customHeight="1" x14ac:dyDescent="0.25">
      <c r="A245" s="397" t="s">
        <v>538</v>
      </c>
      <c r="B245" s="409" t="s">
        <v>554</v>
      </c>
      <c r="D245" s="402"/>
      <c r="E245" s="402"/>
      <c r="F245" s="402"/>
      <c r="H245" s="405" t="s">
        <v>533</v>
      </c>
    </row>
    <row r="246" spans="1:8" ht="15" customHeight="1" x14ac:dyDescent="0.25">
      <c r="B246" s="411" t="s">
        <v>454</v>
      </c>
      <c r="C246" s="387"/>
      <c r="D246" s="373">
        <f>F247+F248+F250+F249</f>
        <v>0</v>
      </c>
      <c r="E246"/>
      <c r="F246"/>
      <c r="H246" s="405" t="s">
        <v>534</v>
      </c>
    </row>
    <row r="247" spans="1:8" ht="15" customHeight="1" x14ac:dyDescent="0.25">
      <c r="B247" s="421" t="s">
        <v>74</v>
      </c>
      <c r="D247" s="373"/>
      <c r="E247"/>
      <c r="F247" s="373">
        <f>'long term debt'!B5</f>
        <v>0</v>
      </c>
      <c r="H247" s="405" t="s">
        <v>535</v>
      </c>
    </row>
    <row r="248" spans="1:8" ht="15" customHeight="1" x14ac:dyDescent="0.25">
      <c r="B248" s="421" t="s">
        <v>76</v>
      </c>
      <c r="D248" s="373"/>
      <c r="E248"/>
      <c r="F248" s="402">
        <f>'long term debt'!B3+'long term debt'!B4</f>
        <v>0</v>
      </c>
    </row>
    <row r="249" spans="1:8" ht="15" customHeight="1" x14ac:dyDescent="0.25">
      <c r="B249" s="653" t="s">
        <v>992</v>
      </c>
      <c r="D249" s="373"/>
      <c r="E249"/>
      <c r="F249" s="402">
        <f>'long term debt'!B9+'long term debt'!C9</f>
        <v>0</v>
      </c>
    </row>
    <row r="250" spans="1:8" ht="15" customHeight="1" x14ac:dyDescent="0.25">
      <c r="B250" s="421" t="s">
        <v>77</v>
      </c>
      <c r="D250" s="373"/>
      <c r="E250"/>
      <c r="F250" s="355">
        <v>0</v>
      </c>
      <c r="G250" s="424" t="s">
        <v>555</v>
      </c>
    </row>
    <row r="251" spans="1:8" ht="15" customHeight="1" x14ac:dyDescent="0.25">
      <c r="D251" s="373"/>
      <c r="E251"/>
      <c r="F251"/>
    </row>
    <row r="252" spans="1:8" ht="15" customHeight="1" x14ac:dyDescent="0.2">
      <c r="A252" s="397" t="s">
        <v>539</v>
      </c>
      <c r="B252" s="409" t="s">
        <v>556</v>
      </c>
      <c r="D252" s="402"/>
      <c r="E252" s="402"/>
      <c r="F252" s="402"/>
    </row>
    <row r="253" spans="1:8" ht="15" customHeight="1" x14ac:dyDescent="0.25">
      <c r="A253" s="397"/>
      <c r="B253" s="425" t="s">
        <v>14</v>
      </c>
      <c r="D253" s="355">
        <v>0</v>
      </c>
      <c r="E253" s="402"/>
      <c r="F253" s="355">
        <v>0</v>
      </c>
      <c r="H253" s="405" t="s">
        <v>533</v>
      </c>
    </row>
    <row r="254" spans="1:8" ht="15" customHeight="1" x14ac:dyDescent="0.25">
      <c r="A254" s="397"/>
      <c r="B254" s="425" t="s">
        <v>57</v>
      </c>
      <c r="D254" s="355">
        <v>0</v>
      </c>
      <c r="E254" s="402"/>
      <c r="F254" s="355">
        <v>0</v>
      </c>
      <c r="H254" s="405" t="s">
        <v>534</v>
      </c>
    </row>
    <row r="255" spans="1:8" ht="15" customHeight="1" x14ac:dyDescent="0.25">
      <c r="B255" s="425" t="s">
        <v>58</v>
      </c>
      <c r="C255" s="387"/>
      <c r="D255" s="355">
        <v>0</v>
      </c>
      <c r="E255"/>
      <c r="F255" s="355">
        <v>0</v>
      </c>
      <c r="H255" s="405" t="s">
        <v>535</v>
      </c>
    </row>
    <row r="256" spans="1:8" ht="15" customHeight="1" x14ac:dyDescent="0.25">
      <c r="B256" s="425" t="s">
        <v>674</v>
      </c>
      <c r="C256" s="387"/>
      <c r="D256" s="355">
        <v>0</v>
      </c>
      <c r="E256"/>
      <c r="F256" s="355">
        <v>0</v>
      </c>
    </row>
    <row r="257" spans="1:14" ht="15" customHeight="1" x14ac:dyDescent="0.25">
      <c r="B257" s="425" t="s">
        <v>673</v>
      </c>
      <c r="C257" s="387"/>
      <c r="D257" s="355">
        <v>0</v>
      </c>
      <c r="E257"/>
      <c r="F257" s="355">
        <v>0</v>
      </c>
      <c r="H257" s="829" t="s">
        <v>738</v>
      </c>
      <c r="I257" s="830"/>
      <c r="J257" s="830"/>
      <c r="K257" s="830"/>
      <c r="L257" s="830"/>
      <c r="M257" s="830"/>
      <c r="N257" s="830"/>
    </row>
    <row r="258" spans="1:14" ht="15" customHeight="1" x14ac:dyDescent="0.25">
      <c r="B258" s="425" t="s">
        <v>59</v>
      </c>
      <c r="C258" s="387"/>
      <c r="D258" s="355">
        <v>0</v>
      </c>
      <c r="E258"/>
      <c r="F258" s="355">
        <v>0</v>
      </c>
      <c r="H258" s="830"/>
      <c r="I258" s="830"/>
      <c r="J258" s="830"/>
      <c r="K258" s="830"/>
      <c r="L258" s="830"/>
      <c r="M258" s="830"/>
      <c r="N258" s="830"/>
    </row>
    <row r="259" spans="1:14" ht="15" customHeight="1" x14ac:dyDescent="0.25">
      <c r="B259" s="425" t="s">
        <v>56</v>
      </c>
      <c r="C259" s="387"/>
      <c r="D259" s="355">
        <v>0</v>
      </c>
      <c r="E259"/>
      <c r="F259" s="355">
        <v>0</v>
      </c>
      <c r="H259" s="830"/>
      <c r="I259" s="830"/>
      <c r="J259" s="830"/>
      <c r="K259" s="830"/>
      <c r="L259" s="830"/>
      <c r="M259" s="830"/>
      <c r="N259" s="830"/>
    </row>
    <row r="260" spans="1:14" ht="15" customHeight="1" x14ac:dyDescent="0.25">
      <c r="B260" s="425" t="s">
        <v>60</v>
      </c>
      <c r="C260" s="387"/>
      <c r="D260" s="355">
        <v>0</v>
      </c>
      <c r="E260"/>
      <c r="F260" s="355">
        <v>0</v>
      </c>
      <c r="H260" s="830"/>
      <c r="I260" s="830"/>
      <c r="J260" s="830"/>
      <c r="K260" s="830"/>
      <c r="L260" s="830"/>
      <c r="M260" s="830"/>
      <c r="N260" s="830"/>
    </row>
    <row r="261" spans="1:14" ht="15" customHeight="1" x14ac:dyDescent="0.25">
      <c r="B261" s="425" t="s">
        <v>660</v>
      </c>
      <c r="C261" s="387"/>
      <c r="D261" s="355">
        <v>0</v>
      </c>
      <c r="E261"/>
      <c r="F261" s="355">
        <v>0</v>
      </c>
      <c r="H261" s="830"/>
      <c r="I261" s="830"/>
      <c r="J261" s="830"/>
      <c r="K261" s="830"/>
      <c r="L261" s="830"/>
      <c r="M261" s="830"/>
      <c r="N261" s="830"/>
    </row>
    <row r="262" spans="1:14" ht="15" customHeight="1" x14ac:dyDescent="0.25">
      <c r="B262" s="425" t="s">
        <v>61</v>
      </c>
      <c r="C262" s="387"/>
      <c r="D262" s="355">
        <v>0</v>
      </c>
      <c r="E262"/>
      <c r="F262" s="355">
        <v>0</v>
      </c>
      <c r="H262" s="830"/>
      <c r="I262" s="830"/>
      <c r="J262" s="830"/>
      <c r="K262" s="830"/>
      <c r="L262" s="830"/>
      <c r="M262" s="830"/>
      <c r="N262" s="830"/>
    </row>
    <row r="263" spans="1:14" ht="15" customHeight="1" x14ac:dyDescent="0.25">
      <c r="B263" s="425" t="s">
        <v>62</v>
      </c>
      <c r="C263" s="387"/>
      <c r="D263" s="355">
        <v>0</v>
      </c>
      <c r="E263"/>
      <c r="F263" s="355">
        <v>0</v>
      </c>
      <c r="H263" s="830"/>
      <c r="I263" s="830"/>
      <c r="J263" s="830"/>
      <c r="K263" s="830"/>
      <c r="L263" s="830"/>
      <c r="M263" s="830"/>
      <c r="N263" s="830"/>
    </row>
    <row r="264" spans="1:14" ht="15" customHeight="1" x14ac:dyDescent="0.25">
      <c r="B264" s="421" t="s">
        <v>74</v>
      </c>
      <c r="D264" s="373">
        <f>IF(('long term debt'!B5-'long term debt'!F5)&lt;0,0,('long term debt'!B5-'long term debt'!F5))</f>
        <v>0</v>
      </c>
      <c r="E264"/>
      <c r="F264" s="373">
        <f>IF(('long term debt'!B5-'long term debt'!F5)&gt;0,0,-('long term debt'!B5-'long term debt'!F5+'long term debt'!C5))</f>
        <v>0</v>
      </c>
      <c r="H264" s="830"/>
      <c r="I264" s="830"/>
      <c r="J264" s="830"/>
      <c r="K264" s="830"/>
      <c r="L264" s="830"/>
      <c r="M264" s="830"/>
      <c r="N264" s="830"/>
    </row>
    <row r="265" spans="1:14" ht="15" customHeight="1" x14ac:dyDescent="0.25">
      <c r="B265" s="421"/>
      <c r="D265" s="373"/>
      <c r="E265"/>
      <c r="F265" s="373"/>
      <c r="H265" s="830"/>
      <c r="I265" s="830"/>
      <c r="J265" s="830"/>
      <c r="K265" s="830"/>
      <c r="L265" s="830"/>
      <c r="M265" s="830"/>
      <c r="N265" s="830"/>
    </row>
    <row r="266" spans="1:14" ht="15" customHeight="1" x14ac:dyDescent="0.25">
      <c r="D266" s="410"/>
      <c r="E266"/>
      <c r="F266"/>
    </row>
    <row r="267" spans="1:14" ht="15" customHeight="1" x14ac:dyDescent="0.25">
      <c r="A267" s="397" t="s">
        <v>202</v>
      </c>
      <c r="B267" s="409" t="s">
        <v>606</v>
      </c>
      <c r="D267" s="410"/>
      <c r="E267"/>
      <c r="F267"/>
      <c r="H267" s="405" t="s">
        <v>533</v>
      </c>
    </row>
    <row r="268" spans="1:14" ht="15" customHeight="1" x14ac:dyDescent="0.25">
      <c r="B268" s="398" t="s">
        <v>497</v>
      </c>
      <c r="D268" s="410">
        <f>F269</f>
        <v>0</v>
      </c>
      <c r="E268"/>
      <c r="F268"/>
      <c r="H268" s="405" t="s">
        <v>534</v>
      </c>
    </row>
    <row r="269" spans="1:14" ht="15" customHeight="1" x14ac:dyDescent="0.25">
      <c r="B269" s="412" t="s">
        <v>13</v>
      </c>
      <c r="D269" s="410"/>
      <c r="E269"/>
      <c r="F269" s="426">
        <f>-'Capital Assets'!G11</f>
        <v>0</v>
      </c>
      <c r="H269" s="405" t="s">
        <v>535</v>
      </c>
    </row>
    <row r="270" spans="1:14" ht="15" customHeight="1" x14ac:dyDescent="0.25">
      <c r="B270" s="400" t="s">
        <v>607</v>
      </c>
      <c r="D270" s="410"/>
      <c r="E270"/>
      <c r="F270"/>
    </row>
    <row r="271" spans="1:14" ht="15" customHeight="1" x14ac:dyDescent="0.25">
      <c r="B271" s="400"/>
      <c r="D271" s="410"/>
      <c r="E271"/>
      <c r="F271"/>
    </row>
    <row r="272" spans="1:14" ht="15" customHeight="1" x14ac:dyDescent="0.25">
      <c r="B272" s="400"/>
      <c r="D272" s="410"/>
      <c r="E272"/>
      <c r="F272"/>
    </row>
    <row r="273" spans="1:8" ht="15" customHeight="1" x14ac:dyDescent="0.2">
      <c r="A273" s="397" t="s">
        <v>608</v>
      </c>
      <c r="B273" s="409" t="s">
        <v>818</v>
      </c>
      <c r="D273" s="410"/>
      <c r="E273"/>
      <c r="F273"/>
      <c r="H273" s="404"/>
    </row>
    <row r="274" spans="1:8" ht="15" customHeight="1" x14ac:dyDescent="0.2">
      <c r="A274" s="397"/>
      <c r="B274" s="422" t="s">
        <v>454</v>
      </c>
      <c r="D274" s="410">
        <f>F275</f>
        <v>0</v>
      </c>
      <c r="E274"/>
      <c r="F274"/>
      <c r="H274" s="404"/>
    </row>
    <row r="275" spans="1:8" ht="15" customHeight="1" x14ac:dyDescent="0.2">
      <c r="A275" s="397"/>
      <c r="B275" s="653" t="s">
        <v>820</v>
      </c>
      <c r="D275" s="410"/>
      <c r="E275"/>
      <c r="F275" s="648">
        <v>0</v>
      </c>
      <c r="H275" s="404"/>
    </row>
    <row r="276" spans="1:8" ht="15" customHeight="1" x14ac:dyDescent="0.2">
      <c r="A276" s="397"/>
      <c r="B276" s="409"/>
      <c r="D276" s="410"/>
      <c r="E276"/>
      <c r="F276"/>
      <c r="H276" s="404"/>
    </row>
    <row r="277" spans="1:8" ht="15" customHeight="1" x14ac:dyDescent="0.2">
      <c r="A277" s="397"/>
      <c r="B277" s="422" t="s">
        <v>819</v>
      </c>
      <c r="D277" s="649">
        <v>0</v>
      </c>
      <c r="E277"/>
      <c r="F277"/>
      <c r="H277" s="404"/>
    </row>
    <row r="278" spans="1:8" ht="15" customHeight="1" x14ac:dyDescent="0.2">
      <c r="A278" s="397"/>
      <c r="B278" s="653" t="s">
        <v>820</v>
      </c>
      <c r="D278" s="410"/>
      <c r="E278"/>
      <c r="F278" s="280">
        <f>D277</f>
        <v>0</v>
      </c>
      <c r="H278" s="404"/>
    </row>
    <row r="279" spans="1:8" ht="15" customHeight="1" x14ac:dyDescent="0.2">
      <c r="A279" s="397"/>
      <c r="B279" s="421"/>
      <c r="D279" s="410"/>
      <c r="E279"/>
      <c r="F279"/>
      <c r="H279" s="404"/>
    </row>
    <row r="280" spans="1:8" ht="15" customHeight="1" x14ac:dyDescent="0.2">
      <c r="A280" s="397" t="s">
        <v>616</v>
      </c>
      <c r="B280" s="409" t="s">
        <v>1069</v>
      </c>
      <c r="D280" s="410"/>
      <c r="E280"/>
      <c r="F280"/>
    </row>
    <row r="281" spans="1:8" ht="15" customHeight="1" x14ac:dyDescent="0.25">
      <c r="B281" s="422" t="s">
        <v>454</v>
      </c>
      <c r="D281" s="410">
        <f>'long term debt'!C5</f>
        <v>0</v>
      </c>
      <c r="E281"/>
      <c r="F281"/>
    </row>
    <row r="282" spans="1:8" ht="15" customHeight="1" x14ac:dyDescent="0.25">
      <c r="B282" s="653" t="s">
        <v>1068</v>
      </c>
      <c r="D282" s="410"/>
      <c r="E282"/>
      <c r="F282" s="410">
        <f>D281</f>
        <v>0</v>
      </c>
    </row>
    <row r="283" spans="1:8" ht="15" customHeight="1" x14ac:dyDescent="0.25">
      <c r="B283" s="653"/>
      <c r="D283" s="410"/>
      <c r="E283"/>
      <c r="F283" s="410"/>
    </row>
    <row r="284" spans="1:8" ht="15" customHeight="1" x14ac:dyDescent="0.2">
      <c r="A284" s="397" t="s">
        <v>618</v>
      </c>
      <c r="B284" s="409" t="s">
        <v>617</v>
      </c>
      <c r="D284" s="410"/>
      <c r="E284"/>
      <c r="F284"/>
    </row>
    <row r="285" spans="1:8" ht="15" customHeight="1" x14ac:dyDescent="0.25">
      <c r="B285" s="400"/>
      <c r="D285" s="410"/>
      <c r="E285"/>
      <c r="F285"/>
    </row>
    <row r="286" spans="1:8" ht="15" customHeight="1" x14ac:dyDescent="0.25">
      <c r="B286" s="400"/>
      <c r="D286" s="410"/>
      <c r="E286"/>
      <c r="F286"/>
    </row>
    <row r="287" spans="1:8" ht="15" customHeight="1" x14ac:dyDescent="0.25">
      <c r="B287" s="400"/>
      <c r="D287" s="410"/>
      <c r="E287"/>
      <c r="F287"/>
    </row>
    <row r="288" spans="1:8" ht="15" customHeight="1" x14ac:dyDescent="0.2">
      <c r="A288" s="397" t="s">
        <v>619</v>
      </c>
      <c r="B288" s="409" t="s">
        <v>621</v>
      </c>
      <c r="D288" s="410"/>
      <c r="E288"/>
      <c r="F288"/>
    </row>
    <row r="289" spans="1:9" ht="15" customHeight="1" x14ac:dyDescent="0.25">
      <c r="B289" s="425" t="s">
        <v>77</v>
      </c>
      <c r="D289" s="460">
        <v>0</v>
      </c>
      <c r="E289"/>
      <c r="F289" s="460">
        <v>0</v>
      </c>
      <c r="H289" s="389" t="s">
        <v>777</v>
      </c>
    </row>
    <row r="290" spans="1:9" ht="15" customHeight="1" x14ac:dyDescent="0.25">
      <c r="B290" s="421" t="s">
        <v>65</v>
      </c>
      <c r="D290" s="461">
        <f>F289</f>
        <v>0</v>
      </c>
      <c r="E290"/>
      <c r="F290" s="461">
        <f>D289</f>
        <v>0</v>
      </c>
    </row>
    <row r="291" spans="1:9" ht="15" customHeight="1" x14ac:dyDescent="0.25">
      <c r="B291" s="400" t="s">
        <v>622</v>
      </c>
      <c r="D291" s="410"/>
      <c r="E291"/>
      <c r="F291"/>
    </row>
    <row r="292" spans="1:9" ht="15" customHeight="1" x14ac:dyDescent="0.25">
      <c r="B292" s="400"/>
      <c r="D292" s="410"/>
      <c r="E292"/>
      <c r="F292"/>
    </row>
    <row r="293" spans="1:9" ht="15" customHeight="1" x14ac:dyDescent="0.2">
      <c r="A293" s="397" t="s">
        <v>200</v>
      </c>
      <c r="B293" s="409" t="s">
        <v>620</v>
      </c>
      <c r="D293" s="410"/>
      <c r="E293"/>
      <c r="F293"/>
    </row>
    <row r="294" spans="1:9" ht="15" customHeight="1" x14ac:dyDescent="0.25">
      <c r="B294" s="400"/>
      <c r="D294" s="410"/>
      <c r="E294"/>
      <c r="F294"/>
    </row>
    <row r="295" spans="1:9" ht="15" customHeight="1" x14ac:dyDescent="0.25">
      <c r="B295" s="400"/>
      <c r="D295" s="410"/>
      <c r="E295"/>
      <c r="F295"/>
    </row>
    <row r="296" spans="1:9" ht="51.75" customHeight="1" x14ac:dyDescent="0.3">
      <c r="A296" s="828" t="s">
        <v>778</v>
      </c>
      <c r="B296" s="828"/>
      <c r="C296" s="828"/>
      <c r="D296" s="828"/>
      <c r="E296" s="828"/>
      <c r="F296" s="828"/>
      <c r="G296" s="828"/>
    </row>
    <row r="297" spans="1:9" ht="15" customHeight="1" x14ac:dyDescent="0.25">
      <c r="B297" s="400"/>
      <c r="D297" s="410"/>
      <c r="E297"/>
      <c r="F297"/>
    </row>
    <row r="298" spans="1:9" ht="23.25" x14ac:dyDescent="0.35">
      <c r="B298" s="400"/>
      <c r="D298" s="410"/>
      <c r="E298"/>
      <c r="F298"/>
      <c r="H298" s="451"/>
    </row>
    <row r="299" spans="1:9" ht="15" customHeight="1" x14ac:dyDescent="0.2">
      <c r="A299" s="397" t="s">
        <v>743</v>
      </c>
      <c r="B299" s="409" t="s">
        <v>739</v>
      </c>
      <c r="D299" s="410"/>
      <c r="E299"/>
      <c r="F299"/>
    </row>
    <row r="300" spans="1:9" ht="15" customHeight="1" x14ac:dyDescent="0.2">
      <c r="A300" s="397"/>
      <c r="B300" s="409" t="s">
        <v>740</v>
      </c>
      <c r="D300" s="410"/>
      <c r="E300"/>
      <c r="F300"/>
    </row>
    <row r="301" spans="1:9" ht="15" customHeight="1" x14ac:dyDescent="0.2">
      <c r="A301" s="397"/>
      <c r="B301" s="409"/>
      <c r="D301" s="410"/>
      <c r="E301"/>
      <c r="F301"/>
    </row>
    <row r="302" spans="1:9" ht="15" customHeight="1" x14ac:dyDescent="0.25">
      <c r="B302" s="25" t="s">
        <v>466</v>
      </c>
      <c r="D302" s="448">
        <f>'[1]GASB 68 JEs'!D13</f>
        <v>0</v>
      </c>
      <c r="E302"/>
      <c r="F302" s="391"/>
      <c r="H302" s="389"/>
    </row>
    <row r="303" spans="1:9" ht="15" customHeight="1" x14ac:dyDescent="0.25">
      <c r="B303" s="163" t="s">
        <v>454</v>
      </c>
      <c r="D303" s="448">
        <f>'[1]GASB 68 JEs'!D14</f>
        <v>0</v>
      </c>
      <c r="E303"/>
      <c r="F303" s="448">
        <f>'[1]GASB 68 JEs'!F14</f>
        <v>0</v>
      </c>
      <c r="H303" s="389"/>
      <c r="I303" s="464"/>
    </row>
    <row r="304" spans="1:9" ht="15" customHeight="1" x14ac:dyDescent="0.25">
      <c r="B304" s="428" t="s">
        <v>468</v>
      </c>
      <c r="D304" s="410"/>
      <c r="E304"/>
      <c r="F304" s="448">
        <f>'[1]GASB 68 JEs'!F15</f>
        <v>0</v>
      </c>
      <c r="H304" s="389"/>
      <c r="I304" s="465"/>
    </row>
    <row r="305" spans="1:13" ht="15" customHeight="1" x14ac:dyDescent="0.25">
      <c r="B305" s="85" t="s">
        <v>719</v>
      </c>
      <c r="D305" s="410"/>
      <c r="E305"/>
      <c r="F305" s="448">
        <f>'[1]GASB 68 JEs'!F16</f>
        <v>0</v>
      </c>
      <c r="H305" s="450"/>
      <c r="I305" s="449"/>
      <c r="J305" s="389"/>
    </row>
    <row r="306" spans="1:13" ht="15" customHeight="1" x14ac:dyDescent="0.25">
      <c r="B306" s="85"/>
      <c r="D306" s="410"/>
      <c r="E306"/>
      <c r="F306" s="391"/>
      <c r="H306" s="450"/>
      <c r="I306" s="449"/>
      <c r="J306" s="389"/>
    </row>
    <row r="307" spans="1:13" ht="15" customHeight="1" x14ac:dyDescent="0.25">
      <c r="B307" s="400" t="s">
        <v>741</v>
      </c>
      <c r="D307" s="410"/>
      <c r="E307"/>
      <c r="F307"/>
      <c r="H307" s="450"/>
      <c r="I307" s="449"/>
      <c r="J307" s="389"/>
    </row>
    <row r="308" spans="1:13" ht="15" customHeight="1" x14ac:dyDescent="0.25">
      <c r="B308" s="400" t="s">
        <v>742</v>
      </c>
      <c r="D308" s="410"/>
      <c r="E308"/>
      <c r="F308"/>
      <c r="H308" s="450"/>
      <c r="I308" s="449"/>
      <c r="J308" s="389"/>
    </row>
    <row r="309" spans="1:13" ht="15" customHeight="1" x14ac:dyDescent="0.25">
      <c r="B309" s="400"/>
      <c r="D309" s="410"/>
      <c r="E309"/>
      <c r="F309"/>
      <c r="I309" s="280"/>
      <c r="J309" s="389"/>
    </row>
    <row r="310" spans="1:13" ht="15" customHeight="1" x14ac:dyDescent="0.2">
      <c r="A310" s="397"/>
      <c r="B310" s="409"/>
      <c r="D310" s="410"/>
      <c r="E310"/>
      <c r="F310"/>
      <c r="I310" s="280"/>
      <c r="J310" s="389"/>
    </row>
    <row r="311" spans="1:13" ht="15" customHeight="1" x14ac:dyDescent="0.2">
      <c r="A311" s="397" t="s">
        <v>744</v>
      </c>
      <c r="B311" s="409" t="s">
        <v>750</v>
      </c>
      <c r="D311" s="410"/>
      <c r="E311"/>
      <c r="F311"/>
      <c r="I311" s="280"/>
      <c r="J311" s="389"/>
    </row>
    <row r="312" spans="1:13" ht="15" customHeight="1" x14ac:dyDescent="0.2">
      <c r="A312" s="397"/>
      <c r="B312" s="23" t="s">
        <v>751</v>
      </c>
      <c r="D312" s="410"/>
      <c r="E312"/>
      <c r="F312"/>
    </row>
    <row r="313" spans="1:13" ht="15" customHeight="1" x14ac:dyDescent="0.2">
      <c r="A313" s="397"/>
      <c r="B313" s="409"/>
      <c r="D313" s="410"/>
      <c r="E313"/>
      <c r="F313"/>
    </row>
    <row r="314" spans="1:13" ht="15" customHeight="1" x14ac:dyDescent="0.2">
      <c r="A314" s="397"/>
      <c r="B314" s="25" t="s">
        <v>731</v>
      </c>
      <c r="D314" s="448">
        <f>'[1]GASB 68 JEs'!D25</f>
        <v>0</v>
      </c>
      <c r="E314"/>
      <c r="F314"/>
      <c r="H314" s="450"/>
      <c r="I314" s="832"/>
      <c r="J314" s="832"/>
      <c r="K314" s="832"/>
      <c r="L314" s="832"/>
      <c r="M314" s="832"/>
    </row>
    <row r="315" spans="1:13" ht="15" customHeight="1" x14ac:dyDescent="0.25">
      <c r="B315" s="25" t="s">
        <v>720</v>
      </c>
      <c r="D315" s="448">
        <f>'[1]GASB 68 JEs'!D26</f>
        <v>0</v>
      </c>
      <c r="E315"/>
      <c r="F315"/>
      <c r="H315" s="429"/>
      <c r="I315" s="832"/>
      <c r="J315" s="832"/>
      <c r="K315" s="832"/>
      <c r="L315" s="832"/>
      <c r="M315" s="832"/>
    </row>
    <row r="316" spans="1:13" ht="15" customHeight="1" x14ac:dyDescent="0.25">
      <c r="B316" s="428" t="s">
        <v>708</v>
      </c>
      <c r="D316" s="448">
        <f>'[1]GASB 68 JEs'!D27</f>
        <v>0</v>
      </c>
      <c r="E316"/>
      <c r="F316" s="448">
        <f>'[1]GASB 68 JEs'!F27</f>
        <v>0</v>
      </c>
      <c r="H316" s="446"/>
      <c r="I316" s="447"/>
    </row>
    <row r="317" spans="1:13" ht="15" customHeight="1" x14ac:dyDescent="0.25">
      <c r="B317" s="428" t="s">
        <v>709</v>
      </c>
      <c r="D317" s="448">
        <f>'[1]GASB 68 JEs'!D28</f>
        <v>0</v>
      </c>
      <c r="E317"/>
      <c r="F317" s="448">
        <f>'[1]GASB 68 JEs'!F28</f>
        <v>0</v>
      </c>
      <c r="H317" s="446"/>
      <c r="I317" s="447"/>
    </row>
    <row r="318" spans="1:13" ht="15" customHeight="1" x14ac:dyDescent="0.25">
      <c r="B318" s="428" t="s">
        <v>710</v>
      </c>
      <c r="D318" s="448">
        <f>'[1]GASB 68 JEs'!D29</f>
        <v>0</v>
      </c>
      <c r="E318"/>
      <c r="F318" s="448">
        <f>'[1]GASB 68 JEs'!F29</f>
        <v>0</v>
      </c>
      <c r="H318" s="446"/>
      <c r="I318" s="447"/>
    </row>
    <row r="319" spans="1:13" ht="15" customHeight="1" x14ac:dyDescent="0.25">
      <c r="B319" s="428" t="s">
        <v>711</v>
      </c>
      <c r="D319" s="448">
        <f>'[1]GASB 68 JEs'!D30</f>
        <v>0</v>
      </c>
      <c r="E319"/>
      <c r="F319" s="448">
        <f>'[1]GASB 68 JEs'!F30</f>
        <v>0</v>
      </c>
      <c r="H319" s="446"/>
      <c r="I319" s="447"/>
    </row>
    <row r="320" spans="1:13" ht="15" customHeight="1" x14ac:dyDescent="0.25">
      <c r="B320" s="428" t="s">
        <v>712</v>
      </c>
      <c r="D320" s="448">
        <f>'[1]GASB 68 JEs'!D31</f>
        <v>0</v>
      </c>
      <c r="E320"/>
      <c r="F320" s="448">
        <f>'[1]GASB 68 JEs'!F31</f>
        <v>0</v>
      </c>
      <c r="H320" s="446"/>
      <c r="I320" s="447"/>
    </row>
    <row r="321" spans="1:9" ht="15" customHeight="1" x14ac:dyDescent="0.25">
      <c r="B321" s="428" t="s">
        <v>713</v>
      </c>
      <c r="D321" s="448">
        <f>'[1]GASB 68 JEs'!D32</f>
        <v>0</v>
      </c>
      <c r="E321"/>
      <c r="F321" s="448">
        <f>'[1]GASB 68 JEs'!F32</f>
        <v>0</v>
      </c>
      <c r="H321" s="446"/>
      <c r="I321" s="447"/>
    </row>
    <row r="322" spans="1:9" ht="15" customHeight="1" x14ac:dyDescent="0.25">
      <c r="B322" s="428" t="s">
        <v>714</v>
      </c>
      <c r="D322" s="448">
        <f>'[1]GASB 68 JEs'!D33</f>
        <v>0</v>
      </c>
      <c r="E322"/>
      <c r="F322" s="448">
        <f>'[1]GASB 68 JEs'!F33</f>
        <v>0</v>
      </c>
      <c r="H322" s="446"/>
      <c r="I322" s="447"/>
    </row>
    <row r="323" spans="1:9" ht="15" customHeight="1" x14ac:dyDescent="0.25">
      <c r="B323" s="428" t="s">
        <v>715</v>
      </c>
      <c r="D323" s="448">
        <f>'[1]GASB 68 JEs'!D34</f>
        <v>0</v>
      </c>
      <c r="E323"/>
      <c r="F323" s="448">
        <f>'[1]GASB 68 JEs'!F34</f>
        <v>0</v>
      </c>
      <c r="H323" s="446"/>
      <c r="I323" s="447"/>
    </row>
    <row r="324" spans="1:9" ht="15" customHeight="1" x14ac:dyDescent="0.25">
      <c r="B324" s="428" t="s">
        <v>716</v>
      </c>
      <c r="D324" s="448">
        <f>'[1]GASB 68 JEs'!D35</f>
        <v>0</v>
      </c>
      <c r="E324"/>
      <c r="F324" s="448">
        <f>'[1]GASB 68 JEs'!F35</f>
        <v>0</v>
      </c>
      <c r="H324" s="446"/>
      <c r="I324" s="447"/>
    </row>
    <row r="325" spans="1:9" ht="15" customHeight="1" x14ac:dyDescent="0.25">
      <c r="B325" s="428" t="s">
        <v>717</v>
      </c>
      <c r="D325" s="448">
        <f>'[1]GASB 68 JEs'!D36</f>
        <v>0</v>
      </c>
      <c r="E325"/>
      <c r="F325" s="448">
        <f>'[1]GASB 68 JEs'!F36</f>
        <v>0</v>
      </c>
      <c r="H325" s="446"/>
      <c r="I325" s="447"/>
    </row>
    <row r="326" spans="1:9" ht="15" customHeight="1" x14ac:dyDescent="0.25">
      <c r="B326" s="428" t="s">
        <v>718</v>
      </c>
      <c r="D326" s="448">
        <f>'[1]GASB 68 JEs'!D37</f>
        <v>0</v>
      </c>
      <c r="E326"/>
      <c r="F326" s="448">
        <f>'[1]GASB 68 JEs'!F37</f>
        <v>0</v>
      </c>
      <c r="H326" s="446"/>
      <c r="I326" s="447"/>
    </row>
    <row r="327" spans="1:9" ht="15" customHeight="1" x14ac:dyDescent="0.25">
      <c r="B327" s="428" t="s">
        <v>736</v>
      </c>
      <c r="D327" s="448">
        <f>'[1]GASB 68 JEs'!D38</f>
        <v>0</v>
      </c>
      <c r="E327"/>
      <c r="F327" s="448">
        <f>'[1]GASB 68 JEs'!F38</f>
        <v>0</v>
      </c>
      <c r="H327" s="430"/>
    </row>
    <row r="328" spans="1:9" ht="15" customHeight="1" x14ac:dyDescent="0.25">
      <c r="D328"/>
      <c r="E328"/>
      <c r="F328" s="280"/>
      <c r="H328" s="389"/>
    </row>
    <row r="329" spans="1:9" ht="15" customHeight="1" x14ac:dyDescent="0.25">
      <c r="B329" s="428"/>
      <c r="D329" s="280"/>
      <c r="E329"/>
      <c r="F329" s="280"/>
      <c r="H329" s="430"/>
    </row>
    <row r="330" spans="1:9" ht="15" customHeight="1" x14ac:dyDescent="0.2">
      <c r="A330" s="397" t="s">
        <v>747</v>
      </c>
      <c r="B330" s="409" t="s">
        <v>752</v>
      </c>
      <c r="D330" s="410"/>
      <c r="E330"/>
      <c r="F330"/>
      <c r="H330" s="430"/>
    </row>
    <row r="331" spans="1:9" ht="15" customHeight="1" x14ac:dyDescent="0.2">
      <c r="A331" s="397"/>
      <c r="B331" s="409"/>
      <c r="D331" s="410"/>
      <c r="E331"/>
      <c r="F331"/>
      <c r="H331" s="430"/>
    </row>
    <row r="332" spans="1:9" ht="15" customHeight="1" x14ac:dyDescent="0.25">
      <c r="B332" s="25" t="s">
        <v>731</v>
      </c>
      <c r="D332" s="448">
        <f>'[1]GASB 68 JEs'!D43</f>
        <v>0</v>
      </c>
      <c r="E332"/>
      <c r="F332" s="448">
        <f>'[1]GASB 68 JEs'!F43</f>
        <v>0</v>
      </c>
      <c r="H332" s="430"/>
    </row>
    <row r="333" spans="1:9" ht="15" customHeight="1" x14ac:dyDescent="0.25">
      <c r="B333" s="428" t="s">
        <v>708</v>
      </c>
      <c r="D333" s="448">
        <f>'[1]GASB 68 JEs'!D44</f>
        <v>0</v>
      </c>
      <c r="E333"/>
      <c r="F333" s="448">
        <f>'[1]GASB 68 JEs'!F44</f>
        <v>0</v>
      </c>
      <c r="H333" s="445"/>
      <c r="I333" s="280"/>
    </row>
    <row r="334" spans="1:9" ht="15" customHeight="1" x14ac:dyDescent="0.25">
      <c r="B334" s="428" t="s">
        <v>709</v>
      </c>
      <c r="D334" s="448">
        <f>'[1]GASB 68 JEs'!D45</f>
        <v>0</v>
      </c>
      <c r="E334"/>
      <c r="F334" s="448">
        <f>'[1]GASB 68 JEs'!F45</f>
        <v>0</v>
      </c>
      <c r="H334" s="445"/>
      <c r="I334" s="280"/>
    </row>
    <row r="335" spans="1:9" ht="15" customHeight="1" x14ac:dyDescent="0.25">
      <c r="B335" s="428" t="s">
        <v>710</v>
      </c>
      <c r="D335" s="448">
        <f>'[1]GASB 68 JEs'!D46</f>
        <v>0</v>
      </c>
      <c r="E335"/>
      <c r="F335" s="448">
        <f>'[1]GASB 68 JEs'!F46</f>
        <v>0</v>
      </c>
      <c r="H335" s="280"/>
      <c r="I335" s="280"/>
    </row>
    <row r="336" spans="1:9" ht="15" customHeight="1" x14ac:dyDescent="0.25">
      <c r="B336" s="428" t="s">
        <v>711</v>
      </c>
      <c r="D336" s="448">
        <f>'[1]GASB 68 JEs'!D47</f>
        <v>0</v>
      </c>
      <c r="E336"/>
      <c r="F336" s="448">
        <f>'[1]GASB 68 JEs'!F47</f>
        <v>0</v>
      </c>
      <c r="H336" s="280"/>
      <c r="I336" s="280"/>
    </row>
    <row r="337" spans="1:9" ht="15" customHeight="1" x14ac:dyDescent="0.25">
      <c r="B337" s="428" t="s">
        <v>712</v>
      </c>
      <c r="D337" s="448">
        <f>'[1]GASB 68 JEs'!D48</f>
        <v>0</v>
      </c>
      <c r="E337"/>
      <c r="F337" s="448">
        <f>'[1]GASB 68 JEs'!F48</f>
        <v>0</v>
      </c>
      <c r="H337" s="280"/>
      <c r="I337" s="280"/>
    </row>
    <row r="338" spans="1:9" ht="15" customHeight="1" x14ac:dyDescent="0.25">
      <c r="B338" s="428" t="s">
        <v>713</v>
      </c>
      <c r="D338" s="448">
        <f>'[1]GASB 68 JEs'!D49</f>
        <v>0</v>
      </c>
      <c r="E338"/>
      <c r="F338" s="448">
        <f>'[1]GASB 68 JEs'!F49</f>
        <v>0</v>
      </c>
      <c r="H338" s="280"/>
      <c r="I338" s="280"/>
    </row>
    <row r="339" spans="1:9" ht="15" customHeight="1" x14ac:dyDescent="0.25">
      <c r="B339" s="428" t="s">
        <v>714</v>
      </c>
      <c r="D339" s="448">
        <f>'[1]GASB 68 JEs'!D50</f>
        <v>0</v>
      </c>
      <c r="E339"/>
      <c r="F339" s="448">
        <f>'[1]GASB 68 JEs'!F50</f>
        <v>0</v>
      </c>
      <c r="H339" s="280"/>
      <c r="I339" s="280"/>
    </row>
    <row r="340" spans="1:9" ht="15" customHeight="1" x14ac:dyDescent="0.25">
      <c r="B340" s="428" t="s">
        <v>715</v>
      </c>
      <c r="D340" s="448">
        <f>'[1]GASB 68 JEs'!D51</f>
        <v>0</v>
      </c>
      <c r="E340"/>
      <c r="F340" s="448">
        <f>'[1]GASB 68 JEs'!F51</f>
        <v>0</v>
      </c>
      <c r="H340" s="280"/>
      <c r="I340" s="280"/>
    </row>
    <row r="341" spans="1:9" ht="15" customHeight="1" x14ac:dyDescent="0.25">
      <c r="B341" s="428" t="s">
        <v>716</v>
      </c>
      <c r="D341" s="448">
        <f>'[1]GASB 68 JEs'!D52</f>
        <v>0</v>
      </c>
      <c r="E341"/>
      <c r="F341" s="448">
        <f>'[1]GASB 68 JEs'!F52</f>
        <v>0</v>
      </c>
      <c r="H341" s="280"/>
      <c r="I341" s="280"/>
    </row>
    <row r="342" spans="1:9" ht="15" customHeight="1" x14ac:dyDescent="0.25">
      <c r="B342" s="428" t="s">
        <v>717</v>
      </c>
      <c r="D342" s="448">
        <f>'[1]GASB 68 JEs'!D53</f>
        <v>0</v>
      </c>
      <c r="E342"/>
      <c r="F342" s="448">
        <f>'[1]GASB 68 JEs'!F53</f>
        <v>0</v>
      </c>
      <c r="H342" s="280"/>
      <c r="I342" s="280"/>
    </row>
    <row r="343" spans="1:9" ht="15" customHeight="1" x14ac:dyDescent="0.25">
      <c r="B343" s="428" t="s">
        <v>718</v>
      </c>
      <c r="D343" s="448">
        <f>'[1]GASB 68 JEs'!D54</f>
        <v>0</v>
      </c>
      <c r="E343"/>
      <c r="F343" s="448">
        <f>'[1]GASB 68 JEs'!F54</f>
        <v>0</v>
      </c>
      <c r="H343" s="280"/>
      <c r="I343" s="280"/>
    </row>
    <row r="344" spans="1:9" ht="15" customHeight="1" x14ac:dyDescent="0.25">
      <c r="B344" s="428" t="s">
        <v>736</v>
      </c>
      <c r="D344" s="448">
        <f>'[1]GASB 68 JEs'!D55</f>
        <v>0</v>
      </c>
      <c r="E344"/>
      <c r="F344" s="448">
        <f>'[1]GASB 68 JEs'!F55</f>
        <v>0</v>
      </c>
      <c r="H344" s="430"/>
    </row>
    <row r="345" spans="1:9" ht="15" customHeight="1" x14ac:dyDescent="0.25">
      <c r="B345" s="428"/>
      <c r="D345" s="280"/>
      <c r="E345"/>
      <c r="F345" s="280"/>
      <c r="H345" s="430"/>
    </row>
    <row r="346" spans="1:9" ht="15" customHeight="1" x14ac:dyDescent="0.25">
      <c r="B346" s="428"/>
      <c r="D346" s="280"/>
      <c r="E346"/>
      <c r="F346" s="280"/>
      <c r="H346" s="462"/>
      <c r="I346" s="463"/>
    </row>
    <row r="347" spans="1:9" ht="15" customHeight="1" x14ac:dyDescent="0.25">
      <c r="B347" s="428"/>
      <c r="D347" s="280"/>
      <c r="E347"/>
      <c r="F347" s="280"/>
      <c r="H347" s="462"/>
      <c r="I347" s="463"/>
    </row>
    <row r="348" spans="1:9" ht="15" customHeight="1" x14ac:dyDescent="0.25">
      <c r="A348" s="397" t="s">
        <v>748</v>
      </c>
      <c r="B348" s="409" t="s">
        <v>745</v>
      </c>
      <c r="D348" s="410"/>
      <c r="E348"/>
      <c r="F348"/>
      <c r="H348" s="462"/>
      <c r="I348" s="463"/>
    </row>
    <row r="349" spans="1:9" ht="15" customHeight="1" x14ac:dyDescent="0.2">
      <c r="A349" s="397"/>
      <c r="B349" s="409" t="s">
        <v>746</v>
      </c>
      <c r="D349" s="410"/>
      <c r="E349"/>
      <c r="F349"/>
      <c r="H349" s="430"/>
    </row>
    <row r="350" spans="1:9" ht="15" customHeight="1" x14ac:dyDescent="0.2">
      <c r="A350" s="397"/>
      <c r="B350" s="409"/>
      <c r="D350" s="410"/>
      <c r="E350"/>
      <c r="F350"/>
      <c r="H350" s="429"/>
      <c r="I350" s="389"/>
    </row>
    <row r="351" spans="1:9" ht="15" customHeight="1" x14ac:dyDescent="0.2">
      <c r="A351" s="397"/>
      <c r="B351" s="25" t="s">
        <v>466</v>
      </c>
      <c r="D351" s="448">
        <f>'[1]GASB 68 JEs'!D63</f>
        <v>0</v>
      </c>
      <c r="E351"/>
      <c r="F351" s="448">
        <f>'[1]GASB 68 JEs'!F63</f>
        <v>0</v>
      </c>
      <c r="H351" s="429"/>
      <c r="I351" s="389"/>
    </row>
    <row r="352" spans="1:9" ht="15" customHeight="1" x14ac:dyDescent="0.2">
      <c r="A352" s="397"/>
      <c r="B352" s="427" t="s">
        <v>708</v>
      </c>
      <c r="D352" s="448">
        <f>'[1]GASB 68 JEs'!D64</f>
        <v>0</v>
      </c>
      <c r="E352"/>
      <c r="F352" s="448">
        <f>'[1]GASB 68 JEs'!F64</f>
        <v>0</v>
      </c>
      <c r="H352" s="446"/>
    </row>
    <row r="353" spans="1:9" ht="15" customHeight="1" x14ac:dyDescent="0.2">
      <c r="A353" s="397"/>
      <c r="B353" s="427" t="s">
        <v>709</v>
      </c>
      <c r="D353" s="448">
        <f>'[1]GASB 68 JEs'!D65</f>
        <v>0</v>
      </c>
      <c r="E353"/>
      <c r="F353" s="448">
        <f>'[1]GASB 68 JEs'!F65</f>
        <v>0</v>
      </c>
      <c r="H353" s="446"/>
      <c r="I353" s="389"/>
    </row>
    <row r="354" spans="1:9" ht="15" customHeight="1" x14ac:dyDescent="0.2">
      <c r="A354" s="397"/>
      <c r="B354" s="427" t="s">
        <v>710</v>
      </c>
      <c r="D354" s="448">
        <f>'[1]GASB 68 JEs'!D66</f>
        <v>0</v>
      </c>
      <c r="E354"/>
      <c r="F354" s="448">
        <f>'[1]GASB 68 JEs'!F66</f>
        <v>0</v>
      </c>
      <c r="H354" s="446"/>
      <c r="I354" s="389"/>
    </row>
    <row r="355" spans="1:9" ht="15" customHeight="1" x14ac:dyDescent="0.2">
      <c r="A355" s="397"/>
      <c r="B355" s="427" t="s">
        <v>711</v>
      </c>
      <c r="D355" s="448">
        <f>'[1]GASB 68 JEs'!D67</f>
        <v>0</v>
      </c>
      <c r="E355"/>
      <c r="F355" s="448">
        <f>'[1]GASB 68 JEs'!F67</f>
        <v>0</v>
      </c>
      <c r="H355" s="446"/>
      <c r="I355" s="389"/>
    </row>
    <row r="356" spans="1:9" ht="15" customHeight="1" x14ac:dyDescent="0.2">
      <c r="A356" s="397"/>
      <c r="B356" s="427" t="s">
        <v>712</v>
      </c>
      <c r="D356" s="448">
        <f>'[1]GASB 68 JEs'!D68</f>
        <v>0</v>
      </c>
      <c r="E356"/>
      <c r="F356" s="448">
        <f>'[1]GASB 68 JEs'!F68</f>
        <v>0</v>
      </c>
      <c r="H356" s="446"/>
    </row>
    <row r="357" spans="1:9" ht="15" customHeight="1" x14ac:dyDescent="0.2">
      <c r="A357" s="397"/>
      <c r="B357" s="427" t="s">
        <v>713</v>
      </c>
      <c r="D357" s="448">
        <f>'[1]GASB 68 JEs'!D69</f>
        <v>0</v>
      </c>
      <c r="E357"/>
      <c r="F357" s="448">
        <f>'[1]GASB 68 JEs'!F69</f>
        <v>0</v>
      </c>
      <c r="H357" s="446"/>
    </row>
    <row r="358" spans="1:9" ht="15" customHeight="1" x14ac:dyDescent="0.2">
      <c r="A358" s="397"/>
      <c r="B358" s="427" t="s">
        <v>714</v>
      </c>
      <c r="D358" s="448">
        <f>'[1]GASB 68 JEs'!D70</f>
        <v>0</v>
      </c>
      <c r="E358"/>
      <c r="F358" s="448">
        <f>'[1]GASB 68 JEs'!F70</f>
        <v>0</v>
      </c>
      <c r="H358" s="446"/>
    </row>
    <row r="359" spans="1:9" ht="15" customHeight="1" x14ac:dyDescent="0.2">
      <c r="A359" s="397"/>
      <c r="B359" s="427" t="s">
        <v>715</v>
      </c>
      <c r="D359" s="448">
        <f>'[1]GASB 68 JEs'!D71</f>
        <v>0</v>
      </c>
      <c r="E359"/>
      <c r="F359" s="448">
        <f>'[1]GASB 68 JEs'!F71</f>
        <v>0</v>
      </c>
      <c r="H359" s="446"/>
    </row>
    <row r="360" spans="1:9" ht="15" customHeight="1" x14ac:dyDescent="0.2">
      <c r="A360" s="397"/>
      <c r="B360" s="427" t="s">
        <v>716</v>
      </c>
      <c r="D360" s="448">
        <f>'[1]GASB 68 JEs'!D72</f>
        <v>0</v>
      </c>
      <c r="E360"/>
      <c r="F360" s="448">
        <f>'[1]GASB 68 JEs'!F72</f>
        <v>0</v>
      </c>
      <c r="H360" s="446"/>
    </row>
    <row r="361" spans="1:9" ht="15" customHeight="1" x14ac:dyDescent="0.2">
      <c r="A361" s="397"/>
      <c r="B361" s="427" t="s">
        <v>717</v>
      </c>
      <c r="D361" s="448">
        <f>'[1]GASB 68 JEs'!D73</f>
        <v>0</v>
      </c>
      <c r="E361"/>
      <c r="F361" s="448">
        <f>'[1]GASB 68 JEs'!F73</f>
        <v>0</v>
      </c>
      <c r="H361" s="446"/>
    </row>
    <row r="362" spans="1:9" ht="15" customHeight="1" x14ac:dyDescent="0.2">
      <c r="A362" s="397"/>
      <c r="B362" s="427" t="s">
        <v>718</v>
      </c>
      <c r="D362" s="448">
        <f>'[1]GASB 68 JEs'!D74</f>
        <v>0</v>
      </c>
      <c r="E362"/>
      <c r="F362" s="448">
        <f>'[1]GASB 68 JEs'!F74</f>
        <v>0</v>
      </c>
      <c r="H362" s="446"/>
    </row>
    <row r="363" spans="1:9" ht="15" customHeight="1" x14ac:dyDescent="0.2">
      <c r="A363" s="397"/>
      <c r="B363" s="428" t="s">
        <v>468</v>
      </c>
      <c r="D363" s="448">
        <f>'[1]GASB 68 JEs'!D75</f>
        <v>0</v>
      </c>
      <c r="E363"/>
      <c r="F363" s="448">
        <f>'[1]GASB 68 JEs'!F75</f>
        <v>0</v>
      </c>
      <c r="H363" s="429"/>
      <c r="I363" s="389"/>
    </row>
    <row r="364" spans="1:9" ht="15" customHeight="1" x14ac:dyDescent="0.25">
      <c r="B364" s="85" t="s">
        <v>719</v>
      </c>
      <c r="D364" s="448">
        <f>'[1]GASB 68 JEs'!D76</f>
        <v>0</v>
      </c>
      <c r="E364"/>
      <c r="F364" s="448">
        <f>'[1]GASB 68 JEs'!F76</f>
        <v>0</v>
      </c>
      <c r="H364" s="429"/>
      <c r="I364" s="389"/>
    </row>
    <row r="365" spans="1:9" ht="15" customHeight="1" x14ac:dyDescent="0.25">
      <c r="B365" s="428" t="s">
        <v>16</v>
      </c>
      <c r="D365" s="448">
        <f>'[1]GASB 68 JEs'!D77</f>
        <v>0</v>
      </c>
      <c r="E365"/>
      <c r="F365" s="448">
        <f>'[1]GASB 68 JEs'!F77</f>
        <v>0</v>
      </c>
      <c r="H365" s="280"/>
    </row>
    <row r="366" spans="1:9" ht="15" customHeight="1" x14ac:dyDescent="0.25">
      <c r="D366"/>
      <c r="E366"/>
      <c r="F366"/>
    </row>
    <row r="367" spans="1:9" ht="15" customHeight="1" x14ac:dyDescent="0.25">
      <c r="B367" s="163"/>
      <c r="D367" s="410"/>
      <c r="E367"/>
      <c r="F367"/>
    </row>
    <row r="368" spans="1:9" ht="15" customHeight="1" x14ac:dyDescent="0.2">
      <c r="A368" s="397" t="s">
        <v>749</v>
      </c>
      <c r="B368" s="409" t="s">
        <v>721</v>
      </c>
      <c r="D368" s="410"/>
      <c r="E368"/>
      <c r="F368"/>
    </row>
    <row r="369" spans="2:9" ht="15" customHeight="1" x14ac:dyDescent="0.25">
      <c r="B369" s="400"/>
      <c r="D369" s="410"/>
      <c r="E369"/>
      <c r="F369"/>
    </row>
    <row r="370" spans="2:9" ht="15" customHeight="1" x14ac:dyDescent="0.25">
      <c r="B370" s="25" t="s">
        <v>731</v>
      </c>
      <c r="D370" s="448">
        <f>'[1]GASB 68 JEs'!D82</f>
        <v>0</v>
      </c>
      <c r="E370"/>
      <c r="F370" s="448">
        <f>'[1]GASB 68 JEs'!F82</f>
        <v>0</v>
      </c>
      <c r="H370" s="429"/>
      <c r="I370" s="389"/>
    </row>
    <row r="371" spans="2:9" ht="15" customHeight="1" x14ac:dyDescent="0.25">
      <c r="B371" s="428" t="s">
        <v>708</v>
      </c>
      <c r="D371" s="448">
        <f>'[1]GASB 68 JEs'!D83</f>
        <v>0</v>
      </c>
      <c r="E371"/>
      <c r="F371" s="448">
        <f>'[1]GASB 68 JEs'!F83</f>
        <v>0</v>
      </c>
      <c r="H371" s="446"/>
    </row>
    <row r="372" spans="2:9" ht="15" customHeight="1" x14ac:dyDescent="0.25">
      <c r="B372" s="428" t="s">
        <v>709</v>
      </c>
      <c r="D372" s="448">
        <f>'[1]GASB 68 JEs'!D84</f>
        <v>0</v>
      </c>
      <c r="E372"/>
      <c r="F372" s="448">
        <f>'[1]GASB 68 JEs'!F84</f>
        <v>0</v>
      </c>
      <c r="H372" s="446"/>
      <c r="I372" s="389"/>
    </row>
    <row r="373" spans="2:9" ht="15" customHeight="1" x14ac:dyDescent="0.25">
      <c r="B373" s="428" t="s">
        <v>710</v>
      </c>
      <c r="D373" s="448">
        <f>'[1]GASB 68 JEs'!D85</f>
        <v>0</v>
      </c>
      <c r="E373"/>
      <c r="F373" s="448">
        <f>'[1]GASB 68 JEs'!F85</f>
        <v>0</v>
      </c>
      <c r="H373" s="446"/>
      <c r="I373" s="389"/>
    </row>
    <row r="374" spans="2:9" ht="15" customHeight="1" x14ac:dyDescent="0.25">
      <c r="B374" s="428" t="s">
        <v>711</v>
      </c>
      <c r="D374" s="448">
        <f>'[1]GASB 68 JEs'!D86</f>
        <v>0</v>
      </c>
      <c r="E374"/>
      <c r="F374" s="448">
        <f>'[1]GASB 68 JEs'!F86</f>
        <v>0</v>
      </c>
      <c r="H374" s="446"/>
      <c r="I374" s="389"/>
    </row>
    <row r="375" spans="2:9" ht="15" customHeight="1" x14ac:dyDescent="0.25">
      <c r="B375" s="428" t="s">
        <v>712</v>
      </c>
      <c r="D375" s="448">
        <f>'[1]GASB 68 JEs'!D87</f>
        <v>0</v>
      </c>
      <c r="E375"/>
      <c r="F375" s="448">
        <f>'[1]GASB 68 JEs'!F87</f>
        <v>0</v>
      </c>
      <c r="H375" s="446"/>
    </row>
    <row r="376" spans="2:9" ht="15" customHeight="1" x14ac:dyDescent="0.25">
      <c r="B376" s="428" t="s">
        <v>713</v>
      </c>
      <c r="D376" s="448">
        <f>'[1]GASB 68 JEs'!D88</f>
        <v>0</v>
      </c>
      <c r="E376"/>
      <c r="F376" s="448">
        <f>'[1]GASB 68 JEs'!F88</f>
        <v>0</v>
      </c>
      <c r="H376" s="446"/>
    </row>
    <row r="377" spans="2:9" ht="15" customHeight="1" x14ac:dyDescent="0.25">
      <c r="B377" s="428" t="s">
        <v>714</v>
      </c>
      <c r="D377" s="448">
        <f>'[1]GASB 68 JEs'!D89</f>
        <v>0</v>
      </c>
      <c r="E377"/>
      <c r="F377" s="448">
        <f>'[1]GASB 68 JEs'!F89</f>
        <v>0</v>
      </c>
      <c r="H377" s="446"/>
    </row>
    <row r="378" spans="2:9" ht="15" customHeight="1" x14ac:dyDescent="0.25">
      <c r="B378" s="428" t="s">
        <v>715</v>
      </c>
      <c r="D378" s="448">
        <f>'[1]GASB 68 JEs'!D90</f>
        <v>0</v>
      </c>
      <c r="E378"/>
      <c r="F378" s="448">
        <f>'[1]GASB 68 JEs'!F90</f>
        <v>0</v>
      </c>
      <c r="H378" s="446"/>
    </row>
    <row r="379" spans="2:9" ht="15" customHeight="1" x14ac:dyDescent="0.25">
      <c r="B379" s="428" t="s">
        <v>716</v>
      </c>
      <c r="D379" s="448">
        <f>'[1]GASB 68 JEs'!D91</f>
        <v>0</v>
      </c>
      <c r="E379"/>
      <c r="F379" s="448">
        <f>'[1]GASB 68 JEs'!F91</f>
        <v>0</v>
      </c>
      <c r="H379" s="446"/>
    </row>
    <row r="380" spans="2:9" ht="15" customHeight="1" x14ac:dyDescent="0.25">
      <c r="B380" s="428" t="s">
        <v>717</v>
      </c>
      <c r="D380" s="448">
        <f>'[1]GASB 68 JEs'!D92</f>
        <v>0</v>
      </c>
      <c r="E380"/>
      <c r="F380" s="448">
        <f>'[1]GASB 68 JEs'!F92</f>
        <v>0</v>
      </c>
      <c r="H380" s="446"/>
    </row>
    <row r="381" spans="2:9" ht="15" customHeight="1" x14ac:dyDescent="0.25">
      <c r="B381" s="428" t="s">
        <v>718</v>
      </c>
      <c r="D381" s="448">
        <f>'[1]GASB 68 JEs'!D93</f>
        <v>0</v>
      </c>
      <c r="E381"/>
      <c r="F381" s="448">
        <f>'[1]GASB 68 JEs'!F93</f>
        <v>0</v>
      </c>
      <c r="H381" s="446"/>
    </row>
    <row r="382" spans="2:9" ht="15" customHeight="1" x14ac:dyDescent="0.25">
      <c r="B382" s="428" t="s">
        <v>736</v>
      </c>
      <c r="D382" s="448">
        <f>'[1]GASB 68 JEs'!D94</f>
        <v>0</v>
      </c>
      <c r="E382"/>
      <c r="F382" s="448">
        <f>'[1]GASB 68 JEs'!F94</f>
        <v>0</v>
      </c>
      <c r="H382" s="430"/>
    </row>
    <row r="383" spans="2:9" ht="15" customHeight="1" x14ac:dyDescent="0.25">
      <c r="B383" s="427"/>
      <c r="D383" s="410"/>
      <c r="E383"/>
      <c r="F383" s="280"/>
    </row>
    <row r="384" spans="2:9" ht="15" customHeight="1" x14ac:dyDescent="0.25">
      <c r="B384" s="400" t="s">
        <v>722</v>
      </c>
      <c r="D384" s="410"/>
      <c r="E384"/>
      <c r="F384"/>
    </row>
    <row r="385" spans="1:8" ht="15" customHeight="1" x14ac:dyDescent="0.25">
      <c r="B385" s="400" t="s">
        <v>723</v>
      </c>
      <c r="D385" s="410"/>
      <c r="E385"/>
      <c r="F385"/>
    </row>
    <row r="386" spans="1:8" ht="15" customHeight="1" x14ac:dyDescent="0.25">
      <c r="B386" s="400" t="s">
        <v>724</v>
      </c>
      <c r="D386" s="410"/>
      <c r="E386"/>
      <c r="F386"/>
    </row>
    <row r="387" spans="1:8" ht="15" customHeight="1" x14ac:dyDescent="0.25">
      <c r="B387" s="400"/>
      <c r="D387" s="410"/>
      <c r="E387"/>
      <c r="F387"/>
    </row>
    <row r="388" spans="1:8" ht="15" customHeight="1" x14ac:dyDescent="0.25">
      <c r="B388" s="400"/>
      <c r="D388" s="410"/>
      <c r="E388"/>
      <c r="F388"/>
    </row>
    <row r="389" spans="1:8" ht="15" customHeight="1" x14ac:dyDescent="0.25">
      <c r="B389" s="417"/>
      <c r="C389" s="431"/>
      <c r="D389" s="627"/>
      <c r="E389" s="432"/>
      <c r="F389" s="627"/>
      <c r="H389" s="280"/>
    </row>
    <row r="390" spans="1:8" ht="15" customHeight="1" x14ac:dyDescent="0.2">
      <c r="A390" s="828" t="s">
        <v>814</v>
      </c>
      <c r="B390" s="828"/>
      <c r="C390" s="828"/>
      <c r="D390" s="828"/>
      <c r="E390" s="828"/>
      <c r="F390" s="828"/>
      <c r="G390" s="828"/>
      <c r="H390" s="280"/>
    </row>
    <row r="391" spans="1:8" ht="15" customHeight="1" x14ac:dyDescent="0.2">
      <c r="A391" s="828"/>
      <c r="B391" s="828"/>
      <c r="C391" s="828"/>
      <c r="D391" s="828"/>
      <c r="E391" s="828"/>
      <c r="F391" s="828"/>
      <c r="G391" s="828"/>
      <c r="H391" s="280"/>
    </row>
    <row r="392" spans="1:8" ht="15" customHeight="1" x14ac:dyDescent="0.2">
      <c r="A392" s="828"/>
      <c r="B392" s="828"/>
      <c r="C392" s="828"/>
      <c r="D392" s="828"/>
      <c r="E392" s="828"/>
      <c r="F392" s="828"/>
      <c r="G392" s="828"/>
      <c r="H392" s="280"/>
    </row>
    <row r="393" spans="1:8" ht="15" customHeight="1" x14ac:dyDescent="0.25">
      <c r="B393" s="400"/>
      <c r="D393" s="410"/>
      <c r="E393"/>
      <c r="F393"/>
      <c r="H393" s="280"/>
    </row>
    <row r="394" spans="1:8" ht="15" customHeight="1" x14ac:dyDescent="0.2">
      <c r="A394" s="397"/>
      <c r="B394" s="409"/>
      <c r="D394" s="410"/>
      <c r="E394"/>
      <c r="F394"/>
      <c r="H394" s="280"/>
    </row>
    <row r="395" spans="1:8" ht="15" customHeight="1" x14ac:dyDescent="0.2">
      <c r="A395" s="397" t="str">
        <f>'[2]GASB 75 JEs'!A10</f>
        <v>U8</v>
      </c>
      <c r="B395" s="825" t="str">
        <f>'[2]GASB 75 JEs'!B10</f>
        <v>GASB 75 - To Record Beginning Balances of the District's Proportionate Share of Collective Net OPEB Liability and Deferred Amounts Related to OPEB</v>
      </c>
      <c r="D395" s="410"/>
      <c r="E395"/>
      <c r="F395"/>
      <c r="H395" s="280"/>
    </row>
    <row r="396" spans="1:8" ht="15" customHeight="1" x14ac:dyDescent="0.2">
      <c r="A396" s="397"/>
      <c r="B396" s="825"/>
      <c r="D396" s="410"/>
      <c r="E396"/>
      <c r="F396"/>
      <c r="H396" s="280"/>
    </row>
    <row r="397" spans="1:8" ht="15" customHeight="1" x14ac:dyDescent="0.2">
      <c r="A397" s="397"/>
      <c r="B397" s="25"/>
      <c r="D397" s="448"/>
      <c r="E397"/>
      <c r="F397"/>
      <c r="H397" s="280"/>
    </row>
    <row r="398" spans="1:8" ht="15" customHeight="1" x14ac:dyDescent="0.25">
      <c r="B398" s="25" t="str">
        <f>'[2]GASB 75 JEs'!B13</f>
        <v>Deferred Outflows of Resources</v>
      </c>
      <c r="D398" s="448">
        <f>'[2]GASB 75 JEs'!D13</f>
        <v>0</v>
      </c>
      <c r="E398"/>
      <c r="F398" s="391"/>
      <c r="H398" s="280"/>
    </row>
    <row r="399" spans="1:8" ht="15" customHeight="1" x14ac:dyDescent="0.25">
      <c r="B399" s="428" t="str">
        <f>'[2]GASB 75 JEs'!B14</f>
        <v>NET POSITION</v>
      </c>
      <c r="D399" s="448">
        <f>'[2]GASB 75 JEs'!D14</f>
        <v>0</v>
      </c>
      <c r="E399"/>
      <c r="F399" s="448"/>
      <c r="H399" s="280"/>
    </row>
    <row r="400" spans="1:8" ht="15" customHeight="1" x14ac:dyDescent="0.25">
      <c r="B400" s="428" t="str">
        <f>'[2]GASB 75 JEs'!B15</f>
        <v xml:space="preserve">           Deferred Inflows of Resources</v>
      </c>
      <c r="D400" s="448"/>
      <c r="E400"/>
      <c r="F400" s="448">
        <f>'[2]GASB 75 JEs'!F15</f>
        <v>0</v>
      </c>
      <c r="H400" s="280"/>
    </row>
    <row r="401" spans="1:8" ht="15" customHeight="1" x14ac:dyDescent="0.25">
      <c r="B401" s="428" t="str">
        <f>'[2]GASB 75 JEs'!B16</f>
        <v xml:space="preserve">           Proportionate Share of collective net OPEB liability (asset)</v>
      </c>
      <c r="D401" s="448"/>
      <c r="E401"/>
      <c r="F401" s="448">
        <f>'[2]GASB 75 JEs'!F16</f>
        <v>0</v>
      </c>
      <c r="H401" s="280"/>
    </row>
    <row r="402" spans="1:8" ht="15" customHeight="1" x14ac:dyDescent="0.25">
      <c r="B402" s="428"/>
      <c r="D402" s="448"/>
      <c r="E402"/>
      <c r="F402" s="448"/>
      <c r="H402" s="280"/>
    </row>
    <row r="403" spans="1:8" ht="15" customHeight="1" x14ac:dyDescent="0.25">
      <c r="B403" s="826" t="str">
        <f>'[2]GASB 75 JEs'!B18</f>
        <v>(This entry is needed to record the District's beginning proportionate share of the RHBT deferred inflows of resources, deferred outflow of resources, and collective net OPEB liability.  It adjusts beginning net position to agree to prior year's ending net position)</v>
      </c>
      <c r="D403" s="448"/>
      <c r="E403"/>
      <c r="F403" s="448"/>
      <c r="H403" s="280"/>
    </row>
    <row r="404" spans="1:8" ht="15" customHeight="1" x14ac:dyDescent="0.25">
      <c r="B404" s="826"/>
      <c r="D404" s="448"/>
      <c r="E404"/>
      <c r="F404" s="448"/>
      <c r="H404" s="280"/>
    </row>
    <row r="405" spans="1:8" ht="15" customHeight="1" x14ac:dyDescent="0.25">
      <c r="B405" s="826"/>
      <c r="D405" s="448"/>
      <c r="E405"/>
      <c r="F405" s="448"/>
      <c r="H405" s="280"/>
    </row>
    <row r="406" spans="1:8" ht="15" customHeight="1" x14ac:dyDescent="0.25">
      <c r="B406" s="428"/>
      <c r="D406" s="448"/>
      <c r="E406"/>
      <c r="F406" s="448"/>
      <c r="H406" s="280"/>
    </row>
    <row r="407" spans="1:8" ht="15" customHeight="1" x14ac:dyDescent="0.25">
      <c r="B407" s="428"/>
      <c r="D407" s="448"/>
      <c r="E407"/>
      <c r="F407" s="448"/>
      <c r="H407" s="280"/>
    </row>
    <row r="408" spans="1:8" ht="15" customHeight="1" x14ac:dyDescent="0.25">
      <c r="A408" s="387" t="str">
        <f>'[2]GASB 75 JEs'!A24</f>
        <v>U9</v>
      </c>
      <c r="B408" s="825" t="str">
        <f>'[2]GASB 75 JEs'!B24</f>
        <v>GASB 75  - To Record Deferred Outflows of Resources for Employer Contributions after the Measurement Date (Object 215 &amp; 218)</v>
      </c>
      <c r="D408" s="448"/>
      <c r="E408"/>
      <c r="F408" s="448"/>
      <c r="H408" s="280"/>
    </row>
    <row r="409" spans="1:8" ht="15" customHeight="1" x14ac:dyDescent="0.25">
      <c r="B409" s="825"/>
      <c r="D409" s="448"/>
      <c r="E409"/>
      <c r="F409" s="448"/>
      <c r="H409" s="280"/>
    </row>
    <row r="410" spans="1:8" ht="15" customHeight="1" x14ac:dyDescent="0.25">
      <c r="B410" s="827" t="str">
        <f>'[2]GASB 75 JEs'!B25</f>
        <v>(note that the Unrestricted State Aid amount is the CY OPEB allocation (Fund 2541) on the "PEIA Reallocation XX Final with PEIA and RHBT Split Totals" document)</v>
      </c>
      <c r="D410"/>
      <c r="E410"/>
      <c r="F410" s="280"/>
      <c r="H410" s="280"/>
    </row>
    <row r="411" spans="1:8" ht="15" customHeight="1" x14ac:dyDescent="0.25">
      <c r="B411" s="827"/>
      <c r="D411"/>
      <c r="E411"/>
      <c r="F411" s="280"/>
      <c r="H411" s="280"/>
    </row>
    <row r="412" spans="1:8" ht="15" customHeight="1" x14ac:dyDescent="0.25">
      <c r="B412" s="636"/>
      <c r="D412"/>
      <c r="E412"/>
      <c r="F412" s="280"/>
      <c r="H412" s="280"/>
    </row>
    <row r="413" spans="1:8" ht="15" customHeight="1" x14ac:dyDescent="0.25">
      <c r="B413" s="25" t="str">
        <f>'[2]GASB 75 JEs'!B27</f>
        <v>Unrestricted State Aid</v>
      </c>
      <c r="D413" s="280">
        <f>'[2]GASB 75 JEs'!D27</f>
        <v>0</v>
      </c>
      <c r="E413"/>
      <c r="F413" s="280"/>
      <c r="H413" s="280"/>
    </row>
    <row r="414" spans="1:8" ht="15" customHeight="1" x14ac:dyDescent="0.2">
      <c r="A414" s="397"/>
      <c r="B414" s="25" t="str">
        <f>'[2]GASB 75 JEs'!B28</f>
        <v xml:space="preserve">Deferred Outflows of Resources </v>
      </c>
      <c r="D414" s="410">
        <f>'[2]GASB 75 JEs'!D28</f>
        <v>0</v>
      </c>
      <c r="E414"/>
      <c r="F414"/>
      <c r="H414" s="280"/>
    </row>
    <row r="415" spans="1:8" ht="15" customHeight="1" x14ac:dyDescent="0.2">
      <c r="A415" s="397"/>
      <c r="B415" s="428" t="str">
        <f>'[2]GASB 75 JEs'!B29</f>
        <v>OPEB Expense: Expenditures-Instruction</v>
      </c>
      <c r="D415" s="410">
        <f>'[2]GASB 75 JEs'!D29</f>
        <v>0</v>
      </c>
      <c r="E415"/>
      <c r="F415" s="448">
        <f>'[2]GASB 75 JEs'!F29</f>
        <v>0</v>
      </c>
      <c r="H415" s="280"/>
    </row>
    <row r="416" spans="1:8" ht="15" customHeight="1" x14ac:dyDescent="0.25">
      <c r="B416" s="428" t="str">
        <f>'[2]GASB 75 JEs'!B30</f>
        <v>OPEB Expense: Expenditures-support services - student</v>
      </c>
      <c r="D416" s="448">
        <f>'[2]GASB 75 JEs'!D30</f>
        <v>0</v>
      </c>
      <c r="E416"/>
      <c r="F416" s="448">
        <f>'[2]GASB 75 JEs'!F30</f>
        <v>0</v>
      </c>
      <c r="H416" s="280"/>
    </row>
    <row r="417" spans="1:8" ht="15" customHeight="1" x14ac:dyDescent="0.25">
      <c r="B417" s="428" t="str">
        <f>'[2]GASB 75 JEs'!B31</f>
        <v>OPEB Expense: Expenditures-support services - instructional staff</v>
      </c>
      <c r="D417" s="448">
        <f>'[2]GASB 75 JEs'!D31</f>
        <v>0</v>
      </c>
      <c r="E417"/>
      <c r="F417" s="448">
        <f>'[2]GASB 75 JEs'!F31</f>
        <v>0</v>
      </c>
      <c r="H417" s="280"/>
    </row>
    <row r="418" spans="1:8" ht="15" customHeight="1" x14ac:dyDescent="0.25">
      <c r="B418" s="428" t="str">
        <f>'[2]GASB 75 JEs'!B32</f>
        <v>OPEB Expense: Expenditures-support services - general administration</v>
      </c>
      <c r="D418" s="448">
        <f>'[2]GASB 75 JEs'!D32</f>
        <v>0</v>
      </c>
      <c r="E418"/>
      <c r="F418" s="448">
        <f>'[2]GASB 75 JEs'!F32</f>
        <v>0</v>
      </c>
      <c r="H418" s="280"/>
    </row>
    <row r="419" spans="1:8" ht="15" customHeight="1" x14ac:dyDescent="0.25">
      <c r="B419" s="428" t="str">
        <f>'[2]GASB 75 JEs'!B33</f>
        <v>OPEB Expense: Expenditures-support services - school administration</v>
      </c>
      <c r="D419" s="448">
        <f>'[2]GASB 75 JEs'!D33</f>
        <v>0</v>
      </c>
      <c r="E419"/>
      <c r="F419" s="448">
        <f>'[2]GASB 75 JEs'!F33</f>
        <v>0</v>
      </c>
      <c r="H419" s="280"/>
    </row>
    <row r="420" spans="1:8" ht="15" customHeight="1" x14ac:dyDescent="0.25">
      <c r="B420" s="428" t="str">
        <f>'[2]GASB 75 JEs'!B34</f>
        <v>OPEB Expense: Expenditures-support services - central services</v>
      </c>
      <c r="D420" s="448">
        <f>'[2]GASB 75 JEs'!D34</f>
        <v>0</v>
      </c>
      <c r="E420"/>
      <c r="F420" s="448">
        <f>'[2]GASB 75 JEs'!F34</f>
        <v>0</v>
      </c>
      <c r="H420" s="280"/>
    </row>
    <row r="421" spans="1:8" ht="15" customHeight="1" x14ac:dyDescent="0.25">
      <c r="B421" s="428" t="str">
        <f>'[2]GASB 75 JEs'!B35</f>
        <v>OPEB Expense: Expenditures-support services - operations and maintenance</v>
      </c>
      <c r="D421" s="448">
        <f>'[2]GASB 75 JEs'!D35</f>
        <v>0</v>
      </c>
      <c r="E421"/>
      <c r="F421" s="448">
        <f>'[2]GASB 75 JEs'!F35</f>
        <v>0</v>
      </c>
      <c r="H421" s="280"/>
    </row>
    <row r="422" spans="1:8" ht="15" customHeight="1" x14ac:dyDescent="0.25">
      <c r="B422" s="428" t="str">
        <f>'[2]GASB 75 JEs'!B36</f>
        <v>OPEB Expense: Expenditures-support services - student transportation</v>
      </c>
      <c r="D422" s="448">
        <f>'[2]GASB 75 JEs'!D36</f>
        <v>0</v>
      </c>
      <c r="E422"/>
      <c r="F422" s="448">
        <f>'[2]GASB 75 JEs'!F36</f>
        <v>0</v>
      </c>
      <c r="H422" s="280"/>
    </row>
    <row r="423" spans="1:8" ht="15" customHeight="1" x14ac:dyDescent="0.25">
      <c r="B423" s="428" t="str">
        <f>'[2]GASB 75 JEs'!B37</f>
        <v>OPEB Expense: Expenditures-support services - other support services</v>
      </c>
      <c r="D423" s="448">
        <f>'[2]GASB 75 JEs'!D37</f>
        <v>0</v>
      </c>
      <c r="E423"/>
      <c r="F423" s="448">
        <f>'[2]GASB 75 JEs'!F37</f>
        <v>0</v>
      </c>
      <c r="H423" s="280"/>
    </row>
    <row r="424" spans="1:8" ht="15" customHeight="1" x14ac:dyDescent="0.25">
      <c r="B424" s="428" t="str">
        <f>'[2]GASB 75 JEs'!B38</f>
        <v>OPEB Expense: Expenditures-food services</v>
      </c>
      <c r="D424" s="448">
        <f>'[2]GASB 75 JEs'!D38</f>
        <v>0</v>
      </c>
      <c r="E424"/>
      <c r="F424" s="448">
        <f>'[2]GASB 75 JEs'!F38</f>
        <v>0</v>
      </c>
      <c r="H424" s="280"/>
    </row>
    <row r="425" spans="1:8" ht="15" customHeight="1" x14ac:dyDescent="0.25">
      <c r="B425" s="428" t="str">
        <f>'[2]GASB 75 JEs'!B39</f>
        <v>OPEB Expense: Expenditures-community services</v>
      </c>
      <c r="D425" s="448">
        <f>'[2]GASB 75 JEs'!D39</f>
        <v>0</v>
      </c>
      <c r="E425"/>
      <c r="F425" s="448">
        <f>'[2]GASB 75 JEs'!F39</f>
        <v>0</v>
      </c>
      <c r="H425" s="280"/>
    </row>
    <row r="426" spans="1:8" ht="15" customHeight="1" x14ac:dyDescent="0.25">
      <c r="B426" s="428" t="str">
        <f>'[2]GASB 75 JEs'!B40</f>
        <v>OPEB Expense: Expenditures-Instruction (Used for rounding adjustment in this entry only)</v>
      </c>
      <c r="D426" s="448">
        <f>'[2]GASB 75 JEs'!D40</f>
        <v>0</v>
      </c>
      <c r="E426"/>
      <c r="F426" s="448">
        <f>'[2]GASB 75 JEs'!F40</f>
        <v>0</v>
      </c>
      <c r="H426" s="280"/>
    </row>
    <row r="427" spans="1:8" ht="15" customHeight="1" x14ac:dyDescent="0.25">
      <c r="B427" s="428"/>
      <c r="D427" s="448"/>
      <c r="E427"/>
      <c r="F427" s="448"/>
      <c r="H427" s="280"/>
    </row>
    <row r="428" spans="1:8" ht="15" customHeight="1" x14ac:dyDescent="0.25">
      <c r="B428" s="428"/>
      <c r="D428" s="448"/>
      <c r="E428"/>
      <c r="F428" s="448"/>
      <c r="H428" s="280"/>
    </row>
    <row r="429" spans="1:8" ht="15" customHeight="1" x14ac:dyDescent="0.25">
      <c r="B429" s="428"/>
      <c r="D429" s="280"/>
      <c r="E429"/>
      <c r="F429" s="280"/>
      <c r="H429" s="280"/>
    </row>
    <row r="430" spans="1:8" ht="15" customHeight="1" x14ac:dyDescent="0.25">
      <c r="B430" s="428"/>
      <c r="D430" s="280"/>
      <c r="E430"/>
      <c r="F430" s="280"/>
      <c r="H430" s="280"/>
    </row>
    <row r="431" spans="1:8" ht="15" customHeight="1" x14ac:dyDescent="0.25">
      <c r="B431" s="428"/>
      <c r="D431" s="280"/>
      <c r="E431"/>
      <c r="F431" s="280"/>
      <c r="H431" s="280"/>
    </row>
    <row r="432" spans="1:8" ht="15" customHeight="1" x14ac:dyDescent="0.2">
      <c r="A432" s="397" t="str">
        <f>'[2]GASB 75 JEs'!A46</f>
        <v>U10</v>
      </c>
      <c r="B432" s="409" t="str">
        <f>'[2]GASB 75 JEs'!B46</f>
        <v xml:space="preserve">GASB 75  - To Record Current Year Changes in the District's Proportionate Share of OPEB Amounts per the </v>
      </c>
      <c r="D432" s="410"/>
      <c r="E432"/>
      <c r="F432"/>
      <c r="H432" s="280"/>
    </row>
    <row r="433" spans="1:8" ht="15" customHeight="1" x14ac:dyDescent="0.2">
      <c r="A433" s="397"/>
      <c r="B433" s="409" t="str">
        <f>'[2]GASB 75 JEs'!B47</f>
        <v>Current Year Audited GASB 75 Schedules</v>
      </c>
      <c r="D433" s="410"/>
      <c r="E433"/>
      <c r="F433"/>
      <c r="H433" s="280"/>
    </row>
    <row r="434" spans="1:8" ht="15" customHeight="1" x14ac:dyDescent="0.2">
      <c r="A434" s="397"/>
      <c r="B434" s="409"/>
      <c r="D434" s="410"/>
      <c r="E434"/>
      <c r="F434"/>
      <c r="H434" s="280"/>
    </row>
    <row r="435" spans="1:8" ht="15" customHeight="1" x14ac:dyDescent="0.2">
      <c r="A435" s="397"/>
      <c r="B435" s="25" t="str">
        <f>'[2]GASB 75 JEs'!B49</f>
        <v>Deferred Outflows of Resources</v>
      </c>
      <c r="D435" s="448">
        <f>'[2]GASB 75 JEs'!D49</f>
        <v>0</v>
      </c>
      <c r="E435"/>
      <c r="F435" s="448">
        <f>'[2]GASB 75 JEs'!F49</f>
        <v>0</v>
      </c>
      <c r="H435" s="280"/>
    </row>
    <row r="436" spans="1:8" ht="15" customHeight="1" x14ac:dyDescent="0.2">
      <c r="A436" s="397"/>
      <c r="B436" s="427" t="str">
        <f>'[2]GASB 75 JEs'!B50</f>
        <v>OPEB Expense: Expenditures-Instruction</v>
      </c>
      <c r="D436" s="448">
        <f>'[2]GASB 75 JEs'!D50</f>
        <v>0</v>
      </c>
      <c r="E436"/>
      <c r="F436" s="448">
        <f>'[2]GASB 75 JEs'!F50</f>
        <v>0</v>
      </c>
      <c r="H436" s="280"/>
    </row>
    <row r="437" spans="1:8" ht="15" customHeight="1" x14ac:dyDescent="0.2">
      <c r="A437" s="397"/>
      <c r="B437" s="427" t="str">
        <f>'[2]GASB 75 JEs'!B51</f>
        <v>OPEB Expense: Expenditures-support services - student</v>
      </c>
      <c r="D437" s="448">
        <f>'[2]GASB 75 JEs'!D51</f>
        <v>0</v>
      </c>
      <c r="E437"/>
      <c r="F437" s="448">
        <f>'[2]GASB 75 JEs'!F51</f>
        <v>0</v>
      </c>
      <c r="H437" s="280"/>
    </row>
    <row r="438" spans="1:8" ht="15" customHeight="1" x14ac:dyDescent="0.2">
      <c r="A438" s="397"/>
      <c r="B438" s="427" t="str">
        <f>'[2]GASB 75 JEs'!B52</f>
        <v>OPEB Expense: Expenditures-support services - instructional staff</v>
      </c>
      <c r="D438" s="448">
        <f>'[2]GASB 75 JEs'!D52</f>
        <v>0</v>
      </c>
      <c r="E438"/>
      <c r="F438" s="448">
        <f>'[2]GASB 75 JEs'!F52</f>
        <v>0</v>
      </c>
      <c r="H438" s="280"/>
    </row>
    <row r="439" spans="1:8" ht="15" customHeight="1" x14ac:dyDescent="0.2">
      <c r="A439" s="397"/>
      <c r="B439" s="427" t="str">
        <f>'[2]GASB 75 JEs'!B53</f>
        <v>OPEB Expense: Expenditures-support services - general administration</v>
      </c>
      <c r="D439" s="448">
        <f>'[2]GASB 75 JEs'!D53</f>
        <v>0</v>
      </c>
      <c r="E439"/>
      <c r="F439" s="448">
        <f>'[2]GASB 75 JEs'!F53</f>
        <v>0</v>
      </c>
      <c r="H439" s="280"/>
    </row>
    <row r="440" spans="1:8" ht="15" customHeight="1" x14ac:dyDescent="0.2">
      <c r="A440" s="397"/>
      <c r="B440" s="427" t="str">
        <f>'[2]GASB 75 JEs'!B54</f>
        <v>OPEB Expense: Expenditures-support services - school administration</v>
      </c>
      <c r="D440" s="448">
        <f>'[2]GASB 75 JEs'!D54</f>
        <v>0</v>
      </c>
      <c r="E440"/>
      <c r="F440" s="448">
        <f>'[2]GASB 75 JEs'!F54</f>
        <v>0</v>
      </c>
      <c r="H440" s="280"/>
    </row>
    <row r="441" spans="1:8" ht="15" customHeight="1" x14ac:dyDescent="0.2">
      <c r="A441" s="397"/>
      <c r="B441" s="427" t="str">
        <f>'[2]GASB 75 JEs'!B55</f>
        <v>OPEB Expense: Expenditures-support services - central services</v>
      </c>
      <c r="D441" s="448">
        <f>'[2]GASB 75 JEs'!D55</f>
        <v>0</v>
      </c>
      <c r="E441"/>
      <c r="F441" s="448">
        <f>'[2]GASB 75 JEs'!F55</f>
        <v>0</v>
      </c>
      <c r="H441" s="280"/>
    </row>
    <row r="442" spans="1:8" ht="15" customHeight="1" x14ac:dyDescent="0.2">
      <c r="A442" s="397"/>
      <c r="B442" s="427" t="str">
        <f>'[2]GASB 75 JEs'!B56</f>
        <v>OPEB Expense: Expenditures-support services - operations and maintenance</v>
      </c>
      <c r="D442" s="448">
        <f>'[2]GASB 75 JEs'!D56</f>
        <v>0</v>
      </c>
      <c r="E442"/>
      <c r="F442" s="448">
        <f>'[2]GASB 75 JEs'!F56</f>
        <v>0</v>
      </c>
      <c r="H442" s="280"/>
    </row>
    <row r="443" spans="1:8" ht="15" customHeight="1" x14ac:dyDescent="0.2">
      <c r="A443" s="397"/>
      <c r="B443" s="427" t="str">
        <f>'[2]GASB 75 JEs'!B57</f>
        <v>OPEB Expense: Expenditures-support services - student transportation</v>
      </c>
      <c r="D443" s="448">
        <f>'[2]GASB 75 JEs'!D57</f>
        <v>0</v>
      </c>
      <c r="E443"/>
      <c r="F443" s="448">
        <f>'[2]GASB 75 JEs'!F57</f>
        <v>0</v>
      </c>
      <c r="H443" s="280"/>
    </row>
    <row r="444" spans="1:8" ht="15" customHeight="1" x14ac:dyDescent="0.2">
      <c r="A444" s="397"/>
      <c r="B444" s="427" t="str">
        <f>'[2]GASB 75 JEs'!B58</f>
        <v>OPEB Expense: Expenditures-support services - other support services</v>
      </c>
      <c r="D444" s="448">
        <f>'[2]GASB 75 JEs'!D58</f>
        <v>0</v>
      </c>
      <c r="E444"/>
      <c r="F444" s="448">
        <f>'[2]GASB 75 JEs'!F58</f>
        <v>0</v>
      </c>
      <c r="H444" s="280"/>
    </row>
    <row r="445" spans="1:8" ht="15" customHeight="1" x14ac:dyDescent="0.2">
      <c r="A445" s="397"/>
      <c r="B445" s="427" t="str">
        <f>'[2]GASB 75 JEs'!B59</f>
        <v>OPEB Expense: Expenditures-food services</v>
      </c>
      <c r="D445" s="448">
        <f>'[2]GASB 75 JEs'!D59</f>
        <v>0</v>
      </c>
      <c r="E445"/>
      <c r="F445" s="448">
        <f>'[2]GASB 75 JEs'!F59</f>
        <v>0</v>
      </c>
      <c r="H445" s="280"/>
    </row>
    <row r="446" spans="1:8" ht="15" customHeight="1" x14ac:dyDescent="0.2">
      <c r="A446" s="397"/>
      <c r="B446" s="427" t="str">
        <f>'[2]GASB 75 JEs'!B60</f>
        <v>OPEB Expense: Expenditures-community services</v>
      </c>
      <c r="D446" s="448">
        <f>'[2]GASB 75 JEs'!D60</f>
        <v>0</v>
      </c>
      <c r="E446"/>
      <c r="F446" s="448">
        <f>'[2]GASB 75 JEs'!F60</f>
        <v>0</v>
      </c>
      <c r="H446" s="280"/>
    </row>
    <row r="447" spans="1:8" ht="15" customHeight="1" x14ac:dyDescent="0.2">
      <c r="A447" s="397"/>
      <c r="B447" s="428" t="str">
        <f>'[2]GASB 75 JEs'!B61</f>
        <v>Deferred Inflows of Resources</v>
      </c>
      <c r="D447" s="448">
        <f>'[2]GASB 75 JEs'!D61</f>
        <v>0</v>
      </c>
      <c r="E447"/>
      <c r="F447" s="448">
        <f>'[2]GASB 75 JEs'!F61</f>
        <v>0</v>
      </c>
      <c r="H447" s="280"/>
    </row>
    <row r="448" spans="1:8" ht="15" customHeight="1" x14ac:dyDescent="0.25">
      <c r="B448" s="428" t="str">
        <f>'[2]GASB 75 JEs'!B62</f>
        <v>Proportionate Share of collective net OPEB liability</v>
      </c>
      <c r="D448" s="448">
        <f>'[2]GASB 75 JEs'!D62</f>
        <v>0</v>
      </c>
      <c r="E448"/>
      <c r="F448" s="448">
        <f>'[2]GASB 75 JEs'!F62</f>
        <v>0</v>
      </c>
      <c r="H448" s="280"/>
    </row>
    <row r="449" spans="1:8" ht="15" customHeight="1" x14ac:dyDescent="0.25">
      <c r="B449" s="428" t="str">
        <f>'[2]GASB 75 JEs'!B63</f>
        <v>GENERAL REVENUE-UNRESTRICTED STATE AID</v>
      </c>
      <c r="D449" s="448">
        <f>'[2]GASB 75 JEs'!D63</f>
        <v>0</v>
      </c>
      <c r="E449"/>
      <c r="F449" s="448">
        <f>'[2]GASB 75 JEs'!F63</f>
        <v>0</v>
      </c>
      <c r="H449" s="280"/>
    </row>
    <row r="450" spans="1:8" ht="15" customHeight="1" x14ac:dyDescent="0.25">
      <c r="B450" s="427"/>
      <c r="D450"/>
      <c r="E450"/>
      <c r="F450" s="448"/>
      <c r="H450" s="280"/>
    </row>
    <row r="451" spans="1:8" ht="15" customHeight="1" x14ac:dyDescent="0.25">
      <c r="B451" s="427"/>
      <c r="D451" s="410"/>
      <c r="E451"/>
      <c r="F451" s="448"/>
      <c r="H451" s="280"/>
    </row>
    <row r="452" spans="1:8" ht="15" customHeight="1" x14ac:dyDescent="0.2">
      <c r="A452" s="397" t="str">
        <f>'[2]GASB 75 JEs'!A66</f>
        <v>U11</v>
      </c>
      <c r="B452" s="409" t="str">
        <f>'[2]GASB 75 JEs'!B66</f>
        <v>GASB 75 Adjustment of State Aid Support</v>
      </c>
      <c r="D452" s="410"/>
      <c r="E452"/>
      <c r="F452" s="391"/>
      <c r="H452" s="280"/>
    </row>
    <row r="453" spans="1:8" ht="15" customHeight="1" x14ac:dyDescent="0.25">
      <c r="B453" s="428"/>
      <c r="D453" s="410"/>
      <c r="E453"/>
      <c r="F453" s="448"/>
      <c r="H453" s="280"/>
    </row>
    <row r="454" spans="1:8" ht="15" customHeight="1" x14ac:dyDescent="0.25">
      <c r="B454" s="427" t="str">
        <f>'[2]GASB 75 JEs'!B68</f>
        <v>Unrestricted State Aid</v>
      </c>
      <c r="D454" s="448">
        <f>'[2]GASB 75 JEs'!D68</f>
        <v>0</v>
      </c>
      <c r="E454"/>
      <c r="F454" s="448">
        <f>'[2]GASB 75 JEs'!F68</f>
        <v>0</v>
      </c>
      <c r="H454" s="280"/>
    </row>
    <row r="455" spans="1:8" ht="15" customHeight="1" x14ac:dyDescent="0.25">
      <c r="B455" s="428" t="str">
        <f>'[2]GASB 75 JEs'!B69</f>
        <v>OPEB Expense: Expenditures-Instruction</v>
      </c>
      <c r="D455" s="448">
        <f>'[2]GASB 75 JEs'!D69</f>
        <v>0</v>
      </c>
      <c r="E455"/>
      <c r="F455" s="448">
        <f>'[2]GASB 75 JEs'!F69</f>
        <v>0</v>
      </c>
      <c r="H455" s="280"/>
    </row>
    <row r="456" spans="1:8" ht="15" customHeight="1" x14ac:dyDescent="0.25">
      <c r="B456" s="428" t="str">
        <f>'[2]GASB 75 JEs'!B70</f>
        <v>OPEB Expense: Expenditures-support services - student</v>
      </c>
      <c r="D456" s="448">
        <f>'[2]GASB 75 JEs'!D70</f>
        <v>0</v>
      </c>
      <c r="E456"/>
      <c r="F456" s="448">
        <f>'[2]GASB 75 JEs'!F70</f>
        <v>0</v>
      </c>
      <c r="H456" s="280"/>
    </row>
    <row r="457" spans="1:8" ht="15" customHeight="1" x14ac:dyDescent="0.25">
      <c r="B457" s="428" t="str">
        <f>'[2]GASB 75 JEs'!B71</f>
        <v>OPEB Expense: Expenditures-support services - instructional staff</v>
      </c>
      <c r="D457" s="448">
        <f>'[2]GASB 75 JEs'!D71</f>
        <v>0</v>
      </c>
      <c r="E457"/>
      <c r="F457" s="448">
        <f>'[2]GASB 75 JEs'!F71</f>
        <v>0</v>
      </c>
      <c r="H457" s="280"/>
    </row>
    <row r="458" spans="1:8" ht="15" customHeight="1" x14ac:dyDescent="0.25">
      <c r="B458" s="428" t="str">
        <f>'[2]GASB 75 JEs'!B72</f>
        <v>OPEB Expense: Expenditures-support services - general administration</v>
      </c>
      <c r="D458" s="448">
        <f>'[2]GASB 75 JEs'!D72</f>
        <v>0</v>
      </c>
      <c r="E458"/>
      <c r="F458" s="448">
        <f>'[2]GASB 75 JEs'!F72</f>
        <v>0</v>
      </c>
      <c r="H458" s="280"/>
    </row>
    <row r="459" spans="1:8" ht="15" customHeight="1" x14ac:dyDescent="0.25">
      <c r="B459" s="428" t="str">
        <f>'[2]GASB 75 JEs'!B73</f>
        <v>OPEB Expense: Expenditures-support services - school administration</v>
      </c>
      <c r="D459" s="448">
        <f>'[2]GASB 75 JEs'!D73</f>
        <v>0</v>
      </c>
      <c r="E459"/>
      <c r="F459" s="448">
        <f>'[2]GASB 75 JEs'!F73</f>
        <v>0</v>
      </c>
      <c r="H459" s="280"/>
    </row>
    <row r="460" spans="1:8" ht="15" customHeight="1" x14ac:dyDescent="0.25">
      <c r="B460" s="428" t="str">
        <f>'[2]GASB 75 JEs'!B74</f>
        <v>OPEB Expense: Expenditures-support services - central services</v>
      </c>
      <c r="D460" s="448">
        <f>'[2]GASB 75 JEs'!D74</f>
        <v>0</v>
      </c>
      <c r="E460"/>
      <c r="F460" s="448">
        <f>'[2]GASB 75 JEs'!F74</f>
        <v>0</v>
      </c>
      <c r="H460" s="280"/>
    </row>
    <row r="461" spans="1:8" ht="15" customHeight="1" x14ac:dyDescent="0.25">
      <c r="B461" s="428" t="str">
        <f>'[2]GASB 75 JEs'!B75</f>
        <v>OPEB Expense: Expenditures-support services - operations and maintenance</v>
      </c>
      <c r="D461" s="448">
        <f>'[2]GASB 75 JEs'!D75</f>
        <v>0</v>
      </c>
      <c r="E461"/>
      <c r="F461" s="448">
        <f>'[2]GASB 75 JEs'!F75</f>
        <v>0</v>
      </c>
      <c r="H461" s="280"/>
    </row>
    <row r="462" spans="1:8" ht="15" customHeight="1" x14ac:dyDescent="0.25">
      <c r="B462" s="428" t="str">
        <f>'[2]GASB 75 JEs'!B76</f>
        <v>OPEB Expense: Expenditures-support services - student transportation</v>
      </c>
      <c r="D462" s="448">
        <f>'[2]GASB 75 JEs'!D76</f>
        <v>0</v>
      </c>
      <c r="E462"/>
      <c r="F462" s="448">
        <f>'[2]GASB 75 JEs'!F76</f>
        <v>0</v>
      </c>
      <c r="H462" s="280"/>
    </row>
    <row r="463" spans="1:8" ht="15" customHeight="1" x14ac:dyDescent="0.25">
      <c r="B463" s="428" t="str">
        <f>'[2]GASB 75 JEs'!B77</f>
        <v>OPEB Expense: Expenditures-support services - other support services</v>
      </c>
      <c r="D463" s="448">
        <f>'[2]GASB 75 JEs'!D77</f>
        <v>0</v>
      </c>
      <c r="E463"/>
      <c r="F463" s="448">
        <f>'[2]GASB 75 JEs'!F77</f>
        <v>0</v>
      </c>
      <c r="H463" s="280"/>
    </row>
    <row r="464" spans="1:8" ht="15" customHeight="1" x14ac:dyDescent="0.25">
      <c r="B464" s="428" t="str">
        <f>'[2]GASB 75 JEs'!B78</f>
        <v>OPEB Expense: Expenditures-food services</v>
      </c>
      <c r="D464" s="448">
        <f>'[2]GASB 75 JEs'!D78</f>
        <v>0</v>
      </c>
      <c r="E464"/>
      <c r="F464" s="448">
        <f>'[2]GASB 75 JEs'!F78</f>
        <v>0</v>
      </c>
      <c r="H464" s="280"/>
    </row>
    <row r="465" spans="2:8" ht="15" customHeight="1" x14ac:dyDescent="0.25">
      <c r="B465" s="428" t="str">
        <f>'[2]GASB 75 JEs'!B79</f>
        <v>OPEB Expense: Expenditures-community services</v>
      </c>
      <c r="D465" s="448">
        <f>'[2]GASB 75 JEs'!D79</f>
        <v>0</v>
      </c>
      <c r="E465"/>
      <c r="F465" s="448">
        <f>'[2]GASB 75 JEs'!F79</f>
        <v>0</v>
      </c>
      <c r="H465" s="280"/>
    </row>
    <row r="466" spans="2:8" ht="15" customHeight="1" x14ac:dyDescent="0.25">
      <c r="B466" s="428" t="str">
        <f>'[2]GASB 75 JEs'!B80</f>
        <v>OPEB Expense: Expenditures-Instruction (Used for rounding adjustment in this entry only)</v>
      </c>
      <c r="D466" s="448">
        <f>'[2]GASB 75 JEs'!D80</f>
        <v>0</v>
      </c>
      <c r="E466"/>
      <c r="F466" s="448">
        <f>'[2]GASB 75 JEs'!F80</f>
        <v>0</v>
      </c>
      <c r="H466" s="280"/>
    </row>
    <row r="467" spans="2:8" ht="15" customHeight="1" x14ac:dyDescent="0.25">
      <c r="B467" s="428"/>
      <c r="D467" s="410"/>
      <c r="E467"/>
      <c r="F467" s="280"/>
      <c r="H467" s="280"/>
    </row>
    <row r="468" spans="2:8" ht="15" customHeight="1" x14ac:dyDescent="0.25">
      <c r="B468" s="428" t="str">
        <f>'[2]GASB 75 JEs'!B82</f>
        <v xml:space="preserve">Paragraphs 111 and 113 of Statement 75 require an employer that has a special funding situation to recognize OPEB expense </v>
      </c>
      <c r="D468" s="410"/>
      <c r="E468"/>
      <c r="F468" s="448"/>
      <c r="H468" s="280"/>
    </row>
    <row r="469" spans="2:8" ht="15" customHeight="1" x14ac:dyDescent="0.25">
      <c r="B469" s="428" t="str">
        <f>'[2]GASB 75 JEs'!B83</f>
        <v xml:space="preserve">and revenue for the portion of the nonemployer contributing entity's total proportionate share of collective OPEB expense </v>
      </c>
      <c r="D469" s="410"/>
      <c r="E469"/>
      <c r="F469" s="448"/>
      <c r="H469" s="280"/>
    </row>
    <row r="470" spans="2:8" ht="15" customHeight="1" x14ac:dyDescent="0.25">
      <c r="B470" s="428" t="str">
        <f>'[2]GASB 75 JEs'!B84</f>
        <v>that is associated with the employer. (Adjusts on-behalf revenue/expense for fringe benefits through Unrestricted State Aid)</v>
      </c>
      <c r="D470" s="410"/>
      <c r="E470"/>
      <c r="F470" s="448"/>
      <c r="H470" s="280"/>
    </row>
    <row r="471" spans="2:8" ht="15" customHeight="1" x14ac:dyDescent="0.25">
      <c r="B471" s="428"/>
      <c r="D471" s="410"/>
      <c r="E471"/>
      <c r="F471" s="448"/>
      <c r="H471" s="280"/>
    </row>
    <row r="472" spans="2:8" ht="15" customHeight="1" x14ac:dyDescent="0.25">
      <c r="B472" s="400"/>
      <c r="D472" s="410"/>
      <c r="E472"/>
      <c r="F472" s="448"/>
      <c r="H472" s="280"/>
    </row>
    <row r="473" spans="2:8" ht="15" customHeight="1" x14ac:dyDescent="0.25">
      <c r="B473" s="417"/>
      <c r="C473" s="431"/>
      <c r="D473" s="634"/>
      <c r="E473" s="634"/>
      <c r="F473" s="634"/>
      <c r="H473" s="280"/>
    </row>
    <row r="474" spans="2:8" ht="15" customHeight="1" x14ac:dyDescent="0.25">
      <c r="B474" s="417"/>
      <c r="C474" s="431"/>
      <c r="D474" s="634"/>
      <c r="E474" s="635"/>
      <c r="F474" s="634"/>
      <c r="H474" s="280"/>
    </row>
    <row r="475" spans="2:8" ht="15" customHeight="1" x14ac:dyDescent="0.25">
      <c r="B475" s="417"/>
      <c r="C475" s="431"/>
      <c r="D475" s="634"/>
      <c r="E475" s="635"/>
      <c r="F475" s="634"/>
      <c r="H475" s="280"/>
    </row>
    <row r="476" spans="2:8" x14ac:dyDescent="0.25">
      <c r="D476" s="391"/>
      <c r="E476" s="391"/>
      <c r="F476" s="391"/>
    </row>
    <row r="478" spans="2:8" ht="16.5" thickBot="1" x14ac:dyDescent="0.3">
      <c r="D478" s="631">
        <f>SUM(D395:D471,D302:D382,D10:D290)</f>
        <v>0</v>
      </c>
      <c r="F478" s="631">
        <f>SUM(F395:F471,F302:F382,F10:F290)</f>
        <v>0</v>
      </c>
    </row>
    <row r="479" spans="2:8" ht="16.5" thickTop="1" x14ac:dyDescent="0.25"/>
    <row r="481" spans="1:8" ht="16.5" thickBot="1" x14ac:dyDescent="0.3"/>
    <row r="482" spans="1:8" ht="25.5" customHeight="1" x14ac:dyDescent="0.25">
      <c r="A482" s="414"/>
      <c r="B482" s="414"/>
      <c r="E482" s="466"/>
      <c r="F482" s="467">
        <f>D478-F478</f>
        <v>0</v>
      </c>
      <c r="G482" s="468" t="s">
        <v>406</v>
      </c>
      <c r="H482" s="469"/>
    </row>
    <row r="483" spans="1:8" x14ac:dyDescent="0.25">
      <c r="E483" s="470"/>
      <c r="F483" s="388"/>
      <c r="G483" s="404" t="s">
        <v>407</v>
      </c>
      <c r="H483" s="471"/>
    </row>
    <row r="484" spans="1:8" ht="18" thickBot="1" x14ac:dyDescent="0.4">
      <c r="A484" s="433"/>
      <c r="B484" s="433"/>
      <c r="C484" s="434"/>
      <c r="D484" s="434"/>
      <c r="E484" s="472"/>
      <c r="F484" s="473"/>
      <c r="G484" s="474"/>
      <c r="H484" s="475"/>
    </row>
    <row r="486" spans="1:8" x14ac:dyDescent="0.25">
      <c r="A486" s="707"/>
      <c r="B486" s="422"/>
      <c r="C486" s="434"/>
      <c r="D486" s="434"/>
      <c r="E486" s="434"/>
      <c r="F486" s="434"/>
    </row>
    <row r="487" spans="1:8" x14ac:dyDescent="0.25">
      <c r="A487" s="434"/>
      <c r="B487" s="434"/>
    </row>
    <row r="488" spans="1:8" ht="17.25" x14ac:dyDescent="0.35">
      <c r="C488" s="433"/>
      <c r="D488" s="433"/>
      <c r="E488" s="433"/>
      <c r="F488" s="433"/>
    </row>
    <row r="489" spans="1:8" ht="17.25" x14ac:dyDescent="0.35">
      <c r="A489" s="433"/>
      <c r="B489" s="433"/>
    </row>
    <row r="491" spans="1:8" x14ac:dyDescent="0.25">
      <c r="A491" s="707"/>
      <c r="B491" s="422"/>
    </row>
    <row r="492" spans="1:8" x14ac:dyDescent="0.25">
      <c r="A492" s="434"/>
      <c r="B492" s="434"/>
    </row>
    <row r="494" spans="1:8" ht="17.25" x14ac:dyDescent="0.35">
      <c r="A494" s="433"/>
      <c r="B494" s="433"/>
    </row>
    <row r="496" spans="1:8" x14ac:dyDescent="0.25">
      <c r="A496" s="707"/>
      <c r="B496" s="422"/>
    </row>
    <row r="497" spans="1:2" x14ac:dyDescent="0.25">
      <c r="A497" s="434"/>
      <c r="B497" s="434"/>
    </row>
    <row r="499" spans="1:2" ht="17.25" x14ac:dyDescent="0.35">
      <c r="A499" s="433"/>
      <c r="B499" s="433"/>
    </row>
    <row r="501" spans="1:2" x14ac:dyDescent="0.25">
      <c r="A501" s="707"/>
      <c r="B501" s="422"/>
    </row>
    <row r="502" spans="1:2" x14ac:dyDescent="0.25">
      <c r="A502" s="414"/>
      <c r="B502" s="414"/>
    </row>
  </sheetData>
  <mergeCells count="12">
    <mergeCell ref="H257:N265"/>
    <mergeCell ref="A1:G1"/>
    <mergeCell ref="A2:G2"/>
    <mergeCell ref="I314:M315"/>
    <mergeCell ref="H1:L2"/>
    <mergeCell ref="A296:G296"/>
    <mergeCell ref="A3:G3"/>
    <mergeCell ref="B395:B396"/>
    <mergeCell ref="B403:B405"/>
    <mergeCell ref="B408:B409"/>
    <mergeCell ref="B410:B411"/>
    <mergeCell ref="A390:G392"/>
  </mergeCells>
  <phoneticPr fontId="0" type="noConversion"/>
  <pageMargins left="1" right="0.5" top="0.5" bottom="0.5" header="0.5" footer="0.5"/>
  <pageSetup scale="55" orientation="portrait" cellComments="asDisplayed" horizontalDpi="204" verticalDpi="196" r:id="rId1"/>
  <headerFooter alignWithMargins="0"/>
  <rowBreaks count="5" manualBreakCount="5">
    <brk id="114" max="6" man="1"/>
    <brk id="202" max="6" man="1"/>
    <brk id="295" max="6" man="1"/>
    <brk id="366" max="6" man="1"/>
    <brk id="436" max="6" man="1"/>
  </rowBreaks>
  <cellWatches>
    <cellWatch r="F482"/>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I19"/>
  <sheetViews>
    <sheetView showGridLines="0" view="pageBreakPreview" zoomScaleNormal="75" zoomScaleSheetLayoutView="100" workbookViewId="0">
      <selection activeCell="G18" sqref="G18"/>
    </sheetView>
  </sheetViews>
  <sheetFormatPr defaultColWidth="8.88671875" defaultRowHeight="12.75" x14ac:dyDescent="0.2"/>
  <cols>
    <col min="1" max="1" width="20.5546875" style="25" customWidth="1"/>
    <col min="2" max="2" width="1.77734375" style="25" customWidth="1"/>
    <col min="3" max="3" width="12.6640625" style="19" customWidth="1"/>
    <col min="4" max="4" width="1.77734375" style="25" customWidth="1"/>
    <col min="5" max="5" width="12.6640625" style="19" customWidth="1"/>
    <col min="6" max="6" width="1.77734375" style="25" customWidth="1"/>
    <col min="7" max="7" width="12.6640625" style="19" customWidth="1"/>
    <col min="8" max="8" width="2.77734375" style="25" customWidth="1"/>
    <col min="9" max="16384" width="8.88671875" style="25"/>
  </cols>
  <sheetData>
    <row r="1" spans="1:9" ht="18" x14ac:dyDescent="0.25">
      <c r="I1" s="381" t="s">
        <v>707</v>
      </c>
    </row>
    <row r="2" spans="1:9" ht="18" x14ac:dyDescent="0.25">
      <c r="A2" s="22"/>
      <c r="I2" s="381" t="str">
        <f>'MD&amp;A DW-Act'!H2</f>
        <v>Password for protected sheet: BOE2025</v>
      </c>
    </row>
    <row r="4" spans="1:9" x14ac:dyDescent="0.2">
      <c r="A4" s="1" t="str">
        <f>'DW Net Position'!A1</f>
        <v>SAMPLE COUNTY, WEST VIRGINIA, BOARD OF EDUCATION</v>
      </c>
      <c r="B4" s="24"/>
      <c r="C4" s="17"/>
      <c r="D4" s="24"/>
      <c r="E4" s="17"/>
      <c r="F4" s="24"/>
      <c r="G4" s="17"/>
      <c r="H4" s="24"/>
    </row>
    <row r="5" spans="1:9" x14ac:dyDescent="0.2">
      <c r="A5" s="1" t="s">
        <v>156</v>
      </c>
      <c r="B5" s="24"/>
      <c r="C5" s="17"/>
      <c r="D5" s="24"/>
      <c r="E5" s="17"/>
      <c r="F5" s="24"/>
      <c r="G5" s="17"/>
      <c r="H5" s="24"/>
    </row>
    <row r="6" spans="1:9" x14ac:dyDescent="0.2">
      <c r="A6" s="16" t="s">
        <v>159</v>
      </c>
      <c r="B6" s="24"/>
      <c r="C6" s="1"/>
      <c r="D6" s="24"/>
      <c r="E6" s="1"/>
      <c r="F6" s="24"/>
      <c r="G6" s="1"/>
    </row>
    <row r="7" spans="1:9" x14ac:dyDescent="0.2">
      <c r="A7" s="16" t="s">
        <v>160</v>
      </c>
      <c r="B7" s="24"/>
      <c r="C7" s="24"/>
      <c r="D7" s="24"/>
      <c r="E7" s="24"/>
      <c r="F7" s="24"/>
      <c r="G7" s="24"/>
    </row>
    <row r="8" spans="1:9" x14ac:dyDescent="0.2">
      <c r="A8" s="16"/>
      <c r="B8" s="24"/>
      <c r="C8" s="24"/>
      <c r="D8" s="24"/>
      <c r="E8" s="24"/>
      <c r="F8" s="24"/>
      <c r="G8" s="24"/>
    </row>
    <row r="9" spans="1:9" ht="12.75" customHeight="1" x14ac:dyDescent="0.2">
      <c r="C9" s="643">
        <f>'MD&amp;A DW-Net Position'!C7</f>
        <v>2025</v>
      </c>
      <c r="E9" s="643">
        <f>'MD&amp;A DW-Net Position'!E7</f>
        <v>2024</v>
      </c>
    </row>
    <row r="10" spans="1:9" ht="13.5" customHeight="1" x14ac:dyDescent="0.2">
      <c r="C10" s="27" t="s">
        <v>89</v>
      </c>
      <c r="E10" s="27" t="s">
        <v>89</v>
      </c>
      <c r="G10" s="27"/>
    </row>
    <row r="11" spans="1:9" ht="13.5" thickBot="1" x14ac:dyDescent="0.25">
      <c r="C11" s="28" t="s">
        <v>91</v>
      </c>
      <c r="E11" s="28" t="s">
        <v>91</v>
      </c>
      <c r="G11" s="28" t="s">
        <v>431</v>
      </c>
    </row>
    <row r="12" spans="1:9" ht="12.75" customHeight="1" x14ac:dyDescent="0.2">
      <c r="A12" s="25" t="s">
        <v>121</v>
      </c>
      <c r="C12" s="482">
        <f>'DW Net Position'!C25</f>
        <v>0</v>
      </c>
      <c r="D12" s="77"/>
      <c r="E12" s="483">
        <v>0</v>
      </c>
      <c r="F12" s="77"/>
      <c r="G12" s="484">
        <f t="shared" ref="G12:G17" si="0">C12-E12</f>
        <v>0</v>
      </c>
    </row>
    <row r="13" spans="1:9" ht="12.75" customHeight="1" x14ac:dyDescent="0.2">
      <c r="A13" s="25" t="s">
        <v>702</v>
      </c>
      <c r="C13" s="487">
        <f>'Notes - Cap Assets &amp; Dep.'!F11+'Notes - Cap Assets &amp; Dep.'!F18</f>
        <v>0</v>
      </c>
      <c r="D13" s="19"/>
      <c r="E13" s="488">
        <v>0</v>
      </c>
      <c r="F13" s="19"/>
      <c r="G13" s="489">
        <f t="shared" si="0"/>
        <v>0</v>
      </c>
    </row>
    <row r="14" spans="1:9" ht="12.75" customHeight="1" x14ac:dyDescent="0.2">
      <c r="A14" s="30" t="s">
        <v>155</v>
      </c>
      <c r="C14" s="487">
        <f>'Notes - Cap Assets &amp; Dep.'!F12+'Notes - Cap Assets &amp; Dep.'!F19</f>
        <v>0</v>
      </c>
      <c r="D14" s="19"/>
      <c r="E14" s="488">
        <v>0</v>
      </c>
      <c r="F14" s="19"/>
      <c r="G14" s="489">
        <f t="shared" si="0"/>
        <v>0</v>
      </c>
    </row>
    <row r="15" spans="1:9" ht="12.75" customHeight="1" x14ac:dyDescent="0.2">
      <c r="A15" s="30" t="s">
        <v>124</v>
      </c>
      <c r="C15" s="487">
        <f>'Notes - Cap Assets &amp; Dep.'!F13+'Notes - Cap Assets &amp; Dep.'!F20</f>
        <v>0</v>
      </c>
      <c r="D15" s="19"/>
      <c r="E15" s="488">
        <v>0</v>
      </c>
      <c r="F15" s="19"/>
      <c r="G15" s="489">
        <f t="shared" si="0"/>
        <v>0</v>
      </c>
    </row>
    <row r="16" spans="1:9" ht="12.75" customHeight="1" x14ac:dyDescent="0.2">
      <c r="A16" s="25" t="s">
        <v>123</v>
      </c>
      <c r="C16" s="487">
        <f>'Notes - Cap Assets &amp; Dep.'!F14+'Notes - Cap Assets &amp; Dep.'!F21</f>
        <v>0</v>
      </c>
      <c r="D16" s="19"/>
      <c r="E16" s="488">
        <v>0</v>
      </c>
      <c r="F16" s="19"/>
      <c r="G16" s="489">
        <f t="shared" si="0"/>
        <v>0</v>
      </c>
    </row>
    <row r="17" spans="1:7" ht="12.75" customHeight="1" x14ac:dyDescent="0.2">
      <c r="A17" s="25" t="s">
        <v>381</v>
      </c>
      <c r="C17" s="490">
        <f>'Notes - Cap Assets &amp; Dep.'!F7</f>
        <v>0</v>
      </c>
      <c r="D17" s="19"/>
      <c r="E17" s="491">
        <v>0</v>
      </c>
      <c r="F17" s="19"/>
      <c r="G17" s="492">
        <f t="shared" si="0"/>
        <v>0</v>
      </c>
    </row>
    <row r="18" spans="1:7" ht="24" customHeight="1" thickBot="1" x14ac:dyDescent="0.25">
      <c r="A18" s="85" t="s">
        <v>359</v>
      </c>
      <c r="C18" s="485">
        <f>SUM(C12:C17)</f>
        <v>0</v>
      </c>
      <c r="D18" s="77"/>
      <c r="E18" s="486">
        <f>SUM(E12:E17)</f>
        <v>0</v>
      </c>
      <c r="F18" s="77"/>
      <c r="G18" s="486">
        <f>SUM(G12:G17)</f>
        <v>0</v>
      </c>
    </row>
    <row r="19" spans="1:7" ht="13.5" thickTop="1" x14ac:dyDescent="0.2"/>
  </sheetData>
  <phoneticPr fontId="0" type="noConversion"/>
  <printOptions horizontalCentered="1"/>
  <pageMargins left="1" right="0.75" top="0.5" bottom="0.5" header="0.5" footer="0.5"/>
  <pageSetup scale="78"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6" tint="0.39997558519241921"/>
  </sheetPr>
  <dimension ref="A1:A3"/>
  <sheetViews>
    <sheetView workbookViewId="0">
      <selection sqref="A1:A3"/>
    </sheetView>
  </sheetViews>
  <sheetFormatPr defaultRowHeight="15" x14ac:dyDescent="0.2"/>
  <sheetData>
    <row r="1" spans="1:1" x14ac:dyDescent="0.2">
      <c r="A1" s="389" t="s">
        <v>753</v>
      </c>
    </row>
    <row r="2" spans="1:1" x14ac:dyDescent="0.2">
      <c r="A2" s="389" t="s">
        <v>754</v>
      </c>
    </row>
    <row r="3" spans="1:1" x14ac:dyDescent="0.2">
      <c r="A3" s="389" t="s">
        <v>755</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6" tint="0.39997558519241921"/>
  </sheetPr>
  <dimension ref="A1:EK198"/>
  <sheetViews>
    <sheetView view="pageBreakPreview" topLeftCell="AR162" zoomScale="85" zoomScaleNormal="70" zoomScaleSheetLayoutView="85" workbookViewId="0">
      <selection activeCell="O187" sqref="O187"/>
    </sheetView>
  </sheetViews>
  <sheetFormatPr defaultColWidth="7.109375" defaultRowHeight="12.75" x14ac:dyDescent="0.2"/>
  <cols>
    <col min="1" max="1" width="9.77734375" style="31" customWidth="1"/>
    <col min="2" max="2" width="24" style="31" customWidth="1"/>
    <col min="3" max="3" width="12.77734375" style="31" customWidth="1"/>
    <col min="4" max="4" width="1.77734375" style="31" customWidth="1"/>
    <col min="5" max="5" width="7.109375" style="31" customWidth="1"/>
    <col min="6" max="6" width="1.6640625" style="31" customWidth="1"/>
    <col min="7" max="7" width="12.33203125" style="31" customWidth="1"/>
    <col min="8" max="8" width="3.6640625" style="31" customWidth="1"/>
    <col min="9" max="9" width="11.88671875" style="31" customWidth="1"/>
    <col min="10" max="10" width="3.5546875" style="31" customWidth="1"/>
    <col min="11" max="11" width="10.109375" style="31" customWidth="1"/>
    <col min="12" max="12" width="4.109375" style="31" customWidth="1"/>
    <col min="13" max="13" width="10.88671875" style="31" customWidth="1"/>
    <col min="14" max="14" width="4.44140625" style="31" customWidth="1"/>
    <col min="15" max="15" width="9.5546875" style="31" customWidth="1"/>
    <col min="16" max="16" width="4.109375" style="31" customWidth="1"/>
    <col min="17" max="17" width="10.5546875" style="31" customWidth="1"/>
    <col min="18" max="18" width="4.109375" style="31" customWidth="1"/>
    <col min="19" max="19" width="10.21875" style="31" customWidth="1"/>
    <col min="20" max="20" width="3.6640625" style="31" customWidth="1"/>
    <col min="21" max="21" width="10.21875" style="31" customWidth="1"/>
    <col min="22" max="22" width="3.6640625" style="31" customWidth="1"/>
    <col min="23" max="23" width="10" style="31" customWidth="1"/>
    <col min="24" max="24" width="1.109375" style="31" customWidth="1"/>
    <col min="25" max="25" width="7.21875" style="31" bestFit="1" customWidth="1"/>
    <col min="26" max="26" width="1.77734375" style="31" customWidth="1"/>
    <col min="27" max="27" width="11.6640625" style="31" customWidth="1"/>
    <col min="28" max="28" width="1.5546875" style="31" customWidth="1"/>
    <col min="29" max="29" width="7.21875" style="31" bestFit="1" customWidth="1"/>
    <col min="30" max="30" width="2.21875" style="31" customWidth="1"/>
    <col min="31" max="31" width="11.109375" style="31" customWidth="1"/>
    <col min="32" max="32" width="1.88671875" style="31" customWidth="1"/>
    <col min="33" max="33" width="8.6640625" style="31" bestFit="1" customWidth="1"/>
    <col min="34" max="34" width="1.88671875" style="31" customWidth="1"/>
    <col min="35" max="35" width="12" style="31" customWidth="1"/>
    <col min="36" max="36" width="4" style="31" customWidth="1"/>
    <col min="37" max="37" width="4.44140625" style="31" customWidth="1"/>
    <col min="38" max="38" width="9.33203125" style="31" customWidth="1"/>
    <col min="39" max="39" width="8" style="31" customWidth="1"/>
    <col min="40" max="40" width="8.88671875" style="31" customWidth="1"/>
    <col min="41" max="41" width="11" style="31" customWidth="1"/>
    <col min="42" max="42" width="9.5546875" style="31" customWidth="1"/>
    <col min="43" max="44" width="8" style="31" customWidth="1"/>
    <col min="45" max="46" width="9.109375" style="31" customWidth="1"/>
    <col min="47" max="47" width="7.21875" style="31" bestFit="1" customWidth="1"/>
    <col min="48" max="48" width="7.21875" style="31" customWidth="1"/>
    <col min="49" max="49" width="8" style="31" customWidth="1"/>
    <col min="50" max="50" width="9.5546875" style="31" customWidth="1"/>
    <col min="51" max="51" width="10.44140625" style="31" customWidth="1"/>
    <col min="52" max="52" width="3.6640625" style="31" customWidth="1"/>
    <col min="53" max="53" width="4" style="31" customWidth="1"/>
    <col min="54" max="54" width="9.33203125" style="31" customWidth="1"/>
    <col min="55" max="55" width="9.6640625" style="31" customWidth="1"/>
    <col min="56" max="56" width="9.5546875" style="31" customWidth="1"/>
    <col min="57" max="57" width="10.6640625" style="31" customWidth="1"/>
    <col min="58" max="58" width="9.88671875" style="31" customWidth="1"/>
    <col min="59" max="59" width="7.88671875" style="31" customWidth="1"/>
    <col min="60" max="60" width="8.77734375" style="31" customWidth="1"/>
    <col min="61" max="61" width="7.21875" style="31" bestFit="1" customWidth="1"/>
    <col min="62" max="62" width="7.21875" style="31" customWidth="1"/>
    <col min="63" max="63" width="9.44140625" style="31" customWidth="1"/>
    <col min="64" max="65" width="8" style="31" customWidth="1"/>
    <col min="66" max="66" width="11.33203125" style="31" customWidth="1"/>
    <col min="67" max="67" width="13.21875" style="31" customWidth="1"/>
    <col min="68" max="69" width="4" style="31" customWidth="1"/>
    <col min="70" max="70" width="10.21875" style="31" customWidth="1"/>
    <col min="71" max="71" width="8.6640625" style="31" customWidth="1"/>
    <col min="72" max="72" width="9.88671875" style="31" customWidth="1"/>
    <col min="73" max="73" width="11.5546875" style="31" customWidth="1"/>
    <col min="74" max="74" width="9.77734375" style="31" customWidth="1"/>
    <col min="75" max="75" width="8.109375" style="31" customWidth="1"/>
    <col min="76" max="76" width="7.21875" style="31" customWidth="1"/>
    <col min="77" max="78" width="10.77734375" style="31" customWidth="1"/>
    <col min="79" max="79" width="7.21875" style="31" bestFit="1" customWidth="1"/>
    <col min="80" max="81" width="7.21875" style="31" customWidth="1"/>
    <col min="82" max="82" width="12.5546875" style="31" customWidth="1"/>
    <col min="83" max="83" width="12" style="31" customWidth="1"/>
    <col min="84" max="84" width="3.77734375" style="31" customWidth="1"/>
    <col min="85" max="16384" width="7.109375" style="31"/>
  </cols>
  <sheetData>
    <row r="1" spans="1:83" ht="15.75" x14ac:dyDescent="0.25">
      <c r="A1" s="647" t="s">
        <v>274</v>
      </c>
      <c r="Q1" s="701"/>
    </row>
    <row r="2" spans="1:83" x14ac:dyDescent="0.2">
      <c r="A2" s="31" t="s">
        <v>275</v>
      </c>
      <c r="J2" s="31" t="s">
        <v>632</v>
      </c>
      <c r="Q2" s="701"/>
    </row>
    <row r="3" spans="1:83" ht="18" x14ac:dyDescent="0.25">
      <c r="A3" s="381"/>
      <c r="Q3" s="701"/>
    </row>
    <row r="4" spans="1:83" ht="25.5" customHeight="1" x14ac:dyDescent="0.25">
      <c r="A4" s="381"/>
      <c r="G4" s="32" t="s">
        <v>173</v>
      </c>
      <c r="H4" s="32"/>
      <c r="I4" s="32" t="s">
        <v>174</v>
      </c>
      <c r="J4" s="32"/>
      <c r="K4" s="32" t="s">
        <v>174</v>
      </c>
      <c r="L4" s="32"/>
      <c r="M4" s="32" t="s">
        <v>174</v>
      </c>
      <c r="N4" s="32"/>
      <c r="O4" s="32" t="s">
        <v>174</v>
      </c>
      <c r="P4" s="32"/>
      <c r="Q4" s="702" t="s">
        <v>174</v>
      </c>
      <c r="R4" s="32"/>
      <c r="S4" s="32"/>
      <c r="T4" s="32"/>
      <c r="U4" s="32" t="s">
        <v>447</v>
      </c>
      <c r="V4" s="32"/>
      <c r="W4" s="32" t="s">
        <v>94</v>
      </c>
      <c r="X4" s="32"/>
      <c r="Y4" s="32"/>
      <c r="Z4" s="32"/>
      <c r="AA4" s="32" t="s">
        <v>96</v>
      </c>
      <c r="AB4" s="32"/>
      <c r="AC4" s="32"/>
      <c r="AD4" s="32"/>
      <c r="AE4" s="32" t="s">
        <v>84</v>
      </c>
      <c r="AF4" s="32"/>
      <c r="AJ4" s="33"/>
      <c r="AL4" s="34" t="s">
        <v>175</v>
      </c>
      <c r="AM4" s="34"/>
      <c r="AN4" s="34"/>
      <c r="AO4" s="34"/>
      <c r="AP4" s="34"/>
      <c r="AQ4" s="34"/>
      <c r="AR4" s="34"/>
      <c r="AS4" s="34"/>
      <c r="AT4" s="34"/>
      <c r="AU4" s="34"/>
      <c r="AV4" s="34"/>
      <c r="AW4" s="34"/>
      <c r="AX4" s="34"/>
      <c r="AY4" s="35"/>
      <c r="AZ4" s="35"/>
      <c r="BA4" s="33"/>
      <c r="BB4" s="34" t="s">
        <v>176</v>
      </c>
      <c r="BC4" s="34"/>
      <c r="BD4" s="34"/>
      <c r="BE4" s="34"/>
      <c r="BF4" s="34"/>
      <c r="BG4" s="34"/>
      <c r="BH4" s="34"/>
      <c r="BI4" s="34"/>
      <c r="BJ4" s="34"/>
      <c r="BK4" s="34"/>
      <c r="BL4" s="34"/>
      <c r="BM4" s="34"/>
      <c r="BN4" s="36"/>
      <c r="BO4" s="35"/>
      <c r="BP4" s="33"/>
      <c r="BQ4" s="33"/>
      <c r="BR4" s="34" t="s">
        <v>177</v>
      </c>
      <c r="BS4" s="34"/>
      <c r="BT4" s="34"/>
      <c r="BU4" s="34"/>
      <c r="BV4" s="34"/>
      <c r="BW4" s="34"/>
      <c r="BX4" s="34"/>
      <c r="BY4" s="34"/>
      <c r="BZ4" s="34"/>
      <c r="CA4" s="34"/>
      <c r="CB4" s="34"/>
      <c r="CC4" s="34"/>
      <c r="CD4" s="36"/>
      <c r="CE4" s="35"/>
    </row>
    <row r="5" spans="1:83" x14ac:dyDescent="0.2">
      <c r="A5" s="33" t="s">
        <v>178</v>
      </c>
      <c r="B5" s="33"/>
      <c r="C5" s="37" t="s">
        <v>179</v>
      </c>
      <c r="D5" s="37"/>
      <c r="E5" s="37" t="s">
        <v>117</v>
      </c>
      <c r="G5" s="32" t="s">
        <v>180</v>
      </c>
      <c r="H5" s="32"/>
      <c r="I5" s="32" t="s">
        <v>181</v>
      </c>
      <c r="J5" s="32"/>
      <c r="K5" s="32" t="s">
        <v>182</v>
      </c>
      <c r="L5" s="32"/>
      <c r="M5" s="32" t="s">
        <v>183</v>
      </c>
      <c r="N5" s="32"/>
      <c r="O5" s="32" t="s">
        <v>184</v>
      </c>
      <c r="P5" s="32"/>
      <c r="Q5" s="702" t="s">
        <v>943</v>
      </c>
      <c r="R5" s="32"/>
      <c r="S5" s="32" t="s">
        <v>118</v>
      </c>
      <c r="T5" s="32"/>
      <c r="U5" s="32" t="s">
        <v>448</v>
      </c>
      <c r="V5" s="32"/>
      <c r="W5" s="32" t="s">
        <v>95</v>
      </c>
      <c r="X5" s="32"/>
      <c r="Y5" s="37" t="s">
        <v>850</v>
      </c>
      <c r="Z5" s="32"/>
      <c r="AA5" s="32" t="s">
        <v>185</v>
      </c>
      <c r="AB5" s="32"/>
      <c r="AC5" s="37" t="s">
        <v>850</v>
      </c>
      <c r="AD5" s="32"/>
      <c r="AE5" s="32" t="s">
        <v>185</v>
      </c>
      <c r="AF5" s="32"/>
      <c r="AG5" s="37" t="s">
        <v>850</v>
      </c>
      <c r="AI5" s="38" t="s">
        <v>186</v>
      </c>
      <c r="AJ5" s="39"/>
      <c r="AL5" s="40"/>
      <c r="AM5" s="39" t="s">
        <v>187</v>
      </c>
      <c r="AN5" s="39" t="s">
        <v>187</v>
      </c>
      <c r="AO5" s="39" t="s">
        <v>187</v>
      </c>
      <c r="AP5" s="39" t="s">
        <v>187</v>
      </c>
      <c r="AQ5" s="39" t="s">
        <v>187</v>
      </c>
      <c r="AR5" s="39" t="s">
        <v>187</v>
      </c>
      <c r="AS5" s="39" t="s">
        <v>187</v>
      </c>
      <c r="AT5" s="39" t="s">
        <v>187</v>
      </c>
      <c r="AU5" s="39" t="s">
        <v>188</v>
      </c>
      <c r="AV5" s="39" t="s">
        <v>189</v>
      </c>
      <c r="AW5" s="39" t="s">
        <v>190</v>
      </c>
      <c r="AX5" s="39" t="s">
        <v>191</v>
      </c>
      <c r="AY5" s="41" t="s">
        <v>186</v>
      </c>
      <c r="AZ5" s="42"/>
      <c r="BA5" s="43"/>
      <c r="BB5" s="39"/>
      <c r="BC5" s="39" t="s">
        <v>187</v>
      </c>
      <c r="BD5" s="39" t="s">
        <v>187</v>
      </c>
      <c r="BE5" s="39" t="s">
        <v>187</v>
      </c>
      <c r="BF5" s="39" t="s">
        <v>187</v>
      </c>
      <c r="BG5" s="39" t="s">
        <v>187</v>
      </c>
      <c r="BH5" s="39" t="s">
        <v>187</v>
      </c>
      <c r="BI5" s="39" t="s">
        <v>187</v>
      </c>
      <c r="BJ5" s="39" t="s">
        <v>187</v>
      </c>
      <c r="BK5" s="39" t="s">
        <v>188</v>
      </c>
      <c r="BL5" s="39" t="s">
        <v>189</v>
      </c>
      <c r="BM5" s="39" t="s">
        <v>190</v>
      </c>
      <c r="BN5" s="39" t="s">
        <v>191</v>
      </c>
      <c r="BO5" s="41" t="s">
        <v>186</v>
      </c>
      <c r="BP5" s="39"/>
      <c r="BQ5" s="43"/>
      <c r="BR5" s="39"/>
      <c r="BS5" s="39" t="s">
        <v>187</v>
      </c>
      <c r="BT5" s="39" t="s">
        <v>187</v>
      </c>
      <c r="BU5" s="39" t="s">
        <v>187</v>
      </c>
      <c r="BV5" s="39" t="s">
        <v>187</v>
      </c>
      <c r="BW5" s="39" t="s">
        <v>187</v>
      </c>
      <c r="BX5" s="39" t="s">
        <v>187</v>
      </c>
      <c r="BY5" s="39" t="s">
        <v>187</v>
      </c>
      <c r="BZ5" s="39" t="s">
        <v>187</v>
      </c>
      <c r="CA5" s="39" t="s">
        <v>188</v>
      </c>
      <c r="CB5" s="39" t="s">
        <v>189</v>
      </c>
      <c r="CC5" s="39" t="s">
        <v>190</v>
      </c>
      <c r="CD5" s="39" t="s">
        <v>191</v>
      </c>
      <c r="CE5" s="41" t="s">
        <v>186</v>
      </c>
    </row>
    <row r="6" spans="1:83" ht="13.5" thickBot="1" x14ac:dyDescent="0.25">
      <c r="A6" s="44" t="s">
        <v>192</v>
      </c>
      <c r="B6" s="44" t="s">
        <v>193</v>
      </c>
      <c r="C6" s="45" t="s">
        <v>117</v>
      </c>
      <c r="D6" s="45"/>
      <c r="E6" s="45" t="s">
        <v>194</v>
      </c>
      <c r="F6" s="46"/>
      <c r="G6" s="45" t="s">
        <v>195</v>
      </c>
      <c r="H6" s="45"/>
      <c r="I6" s="45" t="s">
        <v>196</v>
      </c>
      <c r="J6" s="45"/>
      <c r="K6" s="45" t="s">
        <v>197</v>
      </c>
      <c r="L6" s="45"/>
      <c r="M6" s="45" t="s">
        <v>198</v>
      </c>
      <c r="N6" s="45"/>
      <c r="O6" s="45" t="s">
        <v>199</v>
      </c>
      <c r="P6" s="45"/>
      <c r="Q6" s="703" t="s">
        <v>944</v>
      </c>
      <c r="R6" s="45"/>
      <c r="S6" s="45" t="s">
        <v>200</v>
      </c>
      <c r="T6" s="45"/>
      <c r="U6" s="45" t="s">
        <v>449</v>
      </c>
      <c r="V6" s="45"/>
      <c r="W6" s="45" t="s">
        <v>201</v>
      </c>
      <c r="X6" s="45"/>
      <c r="Y6" s="45" t="s">
        <v>194</v>
      </c>
      <c r="Z6" s="45"/>
      <c r="AA6" s="45" t="s">
        <v>202</v>
      </c>
      <c r="AB6" s="45"/>
      <c r="AC6" s="45" t="s">
        <v>194</v>
      </c>
      <c r="AD6" s="45"/>
      <c r="AE6" s="45" t="s">
        <v>203</v>
      </c>
      <c r="AF6" s="45"/>
      <c r="AG6" s="45" t="s">
        <v>194</v>
      </c>
      <c r="AH6" s="46"/>
      <c r="AI6" s="47" t="s">
        <v>204</v>
      </c>
      <c r="AJ6" s="39"/>
      <c r="AL6" s="48" t="s">
        <v>148</v>
      </c>
      <c r="AM6" s="49" t="s">
        <v>205</v>
      </c>
      <c r="AN6" s="49" t="s">
        <v>206</v>
      </c>
      <c r="AO6" s="50" t="s">
        <v>207</v>
      </c>
      <c r="AP6" s="50" t="s">
        <v>208</v>
      </c>
      <c r="AQ6" s="49" t="s">
        <v>209</v>
      </c>
      <c r="AR6" s="49" t="s">
        <v>210</v>
      </c>
      <c r="AS6" s="49" t="s">
        <v>211</v>
      </c>
      <c r="AT6" s="49" t="s">
        <v>666</v>
      </c>
      <c r="AU6" s="49" t="s">
        <v>85</v>
      </c>
      <c r="AV6" s="49" t="s">
        <v>212</v>
      </c>
      <c r="AW6" s="49" t="s">
        <v>213</v>
      </c>
      <c r="AX6" s="49" t="s">
        <v>214</v>
      </c>
      <c r="AY6" s="51" t="s">
        <v>204</v>
      </c>
      <c r="AZ6" s="42"/>
      <c r="BA6" s="43"/>
      <c r="BB6" s="49" t="s">
        <v>148</v>
      </c>
      <c r="BC6" s="49" t="s">
        <v>205</v>
      </c>
      <c r="BD6" s="49" t="s">
        <v>206</v>
      </c>
      <c r="BE6" s="50" t="s">
        <v>207</v>
      </c>
      <c r="BF6" s="50" t="s">
        <v>208</v>
      </c>
      <c r="BG6" s="49" t="s">
        <v>209</v>
      </c>
      <c r="BH6" s="49" t="s">
        <v>210</v>
      </c>
      <c r="BI6" s="49" t="s">
        <v>215</v>
      </c>
      <c r="BJ6" s="49" t="s">
        <v>666</v>
      </c>
      <c r="BK6" s="49" t="s">
        <v>85</v>
      </c>
      <c r="BL6" s="49" t="s">
        <v>212</v>
      </c>
      <c r="BM6" s="49" t="s">
        <v>213</v>
      </c>
      <c r="BN6" s="49" t="s">
        <v>214</v>
      </c>
      <c r="BO6" s="51" t="s">
        <v>204</v>
      </c>
      <c r="BP6" s="39"/>
      <c r="BQ6" s="43"/>
      <c r="BR6" s="49" t="s">
        <v>148</v>
      </c>
      <c r="BS6" s="49" t="s">
        <v>205</v>
      </c>
      <c r="BT6" s="49" t="s">
        <v>206</v>
      </c>
      <c r="BU6" s="50" t="s">
        <v>207</v>
      </c>
      <c r="BV6" s="50" t="s">
        <v>208</v>
      </c>
      <c r="BW6" s="49" t="s">
        <v>209</v>
      </c>
      <c r="BX6" s="49" t="s">
        <v>210</v>
      </c>
      <c r="BY6" s="49" t="s">
        <v>215</v>
      </c>
      <c r="BZ6" s="49" t="s">
        <v>666</v>
      </c>
      <c r="CA6" s="49" t="s">
        <v>85</v>
      </c>
      <c r="CB6" s="49" t="s">
        <v>212</v>
      </c>
      <c r="CC6" s="49" t="s">
        <v>213</v>
      </c>
      <c r="CD6" s="49" t="s">
        <v>214</v>
      </c>
      <c r="CE6" s="51" t="s">
        <v>204</v>
      </c>
    </row>
    <row r="7" spans="1:83" ht="20.25" customHeight="1" x14ac:dyDescent="0.2">
      <c r="A7" s="356"/>
      <c r="B7" s="357"/>
      <c r="C7" s="358"/>
      <c r="D7" s="455"/>
      <c r="E7" s="365"/>
      <c r="G7" s="59">
        <f>IF(E7="G-T",C7,0)</f>
        <v>0</v>
      </c>
      <c r="H7" s="59"/>
      <c r="I7" s="59">
        <f>IF(E7="G-S",C7,0)</f>
        <v>0</v>
      </c>
      <c r="J7" s="59"/>
      <c r="K7" s="59">
        <f>IF(E7="G-I",C7,0)</f>
        <v>0</v>
      </c>
      <c r="L7" s="59"/>
      <c r="M7" s="59">
        <f>IF(E7="G-U",C7,0)</f>
        <v>0</v>
      </c>
      <c r="N7" s="59"/>
      <c r="O7" s="59">
        <f>IF(E7="G-G",C7,0)</f>
        <v>0</v>
      </c>
      <c r="P7" s="59"/>
      <c r="Q7" s="704">
        <f>IF(G7="G-R",E7,0)</f>
        <v>0</v>
      </c>
      <c r="R7" s="59"/>
      <c r="S7" s="59">
        <f>IF(E7="T",C7,0)</f>
        <v>0</v>
      </c>
      <c r="T7" s="59"/>
      <c r="U7" s="59">
        <f t="shared" ref="U7:U12" si="0">IF(G7="E",C8,0)</f>
        <v>0</v>
      </c>
      <c r="V7" s="59"/>
      <c r="W7" s="59">
        <f>IF(E7="CS",C7,0)</f>
        <v>0</v>
      </c>
      <c r="X7" s="59"/>
      <c r="Y7" s="367"/>
      <c r="Z7" s="687"/>
      <c r="AA7" s="59">
        <f>IF(E7="O",C7,0)</f>
        <v>0</v>
      </c>
      <c r="AB7" s="59"/>
      <c r="AC7" s="367"/>
      <c r="AD7" s="687"/>
      <c r="AE7" s="59">
        <f>IF(E7="C",C7,0)</f>
        <v>0</v>
      </c>
      <c r="AF7" s="59"/>
      <c r="AG7" s="367"/>
      <c r="AH7" s="687"/>
      <c r="AI7" s="62">
        <f>SUM(G7:AG7)</f>
        <v>0</v>
      </c>
      <c r="AJ7" s="59"/>
      <c r="AK7" s="59"/>
      <c r="AL7" s="63">
        <f>IF(Y7="I",W7,0)</f>
        <v>0</v>
      </c>
      <c r="AM7" s="59">
        <f>IF(Y7="SS",W7,0)</f>
        <v>0</v>
      </c>
      <c r="AN7" s="59">
        <f>IF(Y7="SI",W7,0)</f>
        <v>0</v>
      </c>
      <c r="AO7" s="59">
        <f>IF(Y7="SD",W7,0)</f>
        <v>0</v>
      </c>
      <c r="AP7" s="59">
        <f>IF(Y7="SSA",W7,0)</f>
        <v>0</v>
      </c>
      <c r="AQ7" s="59">
        <f>IF(Y7="SB",W7,0)</f>
        <v>0</v>
      </c>
      <c r="AR7" s="59">
        <f>IF(Y7="SOM",W7,0)</f>
        <v>0</v>
      </c>
      <c r="AS7" s="59">
        <f>IF(Y7="ST",W7,0)</f>
        <v>0</v>
      </c>
      <c r="AT7" s="59">
        <f>IF(Y7="SO",W7,0)</f>
        <v>0</v>
      </c>
      <c r="AU7" s="59">
        <f>IF(Y7="FS",W7,0)</f>
        <v>0</v>
      </c>
      <c r="AV7" s="59">
        <f>IF(Y7="CS",W7,0)</f>
        <v>0</v>
      </c>
      <c r="AW7" s="59">
        <f>IF(Y7="IN",W7,0)</f>
        <v>0</v>
      </c>
      <c r="AX7" s="191">
        <f>W7-AL7-AM7-AN7-AO7-AP7-AQ7-AR7-AS7-AU7-AV7-AW7</f>
        <v>0</v>
      </c>
      <c r="AY7" s="62">
        <f>SUM(AL7:AX7)</f>
        <v>0</v>
      </c>
      <c r="AZ7" s="59"/>
      <c r="BA7" s="64"/>
      <c r="BB7" s="59">
        <f t="shared" ref="BB7:BB33" si="1">IF($AC7="I",$AA7,0)</f>
        <v>0</v>
      </c>
      <c r="BC7" s="59">
        <f t="shared" ref="BC7:BC33" si="2">IF($AC7="SS",$AA7,0)</f>
        <v>0</v>
      </c>
      <c r="BD7" s="59">
        <f t="shared" ref="BD7:BD33" si="3">IF($AC7="SI",$AA7,0)</f>
        <v>0</v>
      </c>
      <c r="BE7" s="59">
        <f t="shared" ref="BE7:BE33" si="4">IF($AC7="SD",$AA7,0)</f>
        <v>0</v>
      </c>
      <c r="BF7" s="59">
        <f t="shared" ref="BF7:BF33" si="5">IF($AC7="SSA",$AA7,0)</f>
        <v>0</v>
      </c>
      <c r="BG7" s="59">
        <f t="shared" ref="BG7:BG33" si="6">IF($AC7="SB",$AA7,0)</f>
        <v>0</v>
      </c>
      <c r="BH7" s="59">
        <f t="shared" ref="BH7:BH33" si="7">IF($AC7="SOM",$AA7,0)</f>
        <v>0</v>
      </c>
      <c r="BI7" s="59">
        <f>IF(AC7="ST",AA7,0)</f>
        <v>0</v>
      </c>
      <c r="BJ7" s="59">
        <f>IF(AC7="SO",AA7,0)</f>
        <v>0</v>
      </c>
      <c r="BK7" s="59">
        <f>IF(AC7="FS",AA7,0)</f>
        <v>0</v>
      </c>
      <c r="BL7" s="59">
        <f t="shared" ref="BL7:BL33" si="8">IF($AC7="CS",$AA7,0)</f>
        <v>0</v>
      </c>
      <c r="BM7" s="59">
        <f t="shared" ref="BM7:BM33" si="9">IF($AC7="IN",$AA7,0)</f>
        <v>0</v>
      </c>
      <c r="BN7" s="191">
        <f>AA7-BB7-BC7-BD7-BE7-BF7-BG7-BH7-BI7-BK7-BL7-BM7</f>
        <v>0</v>
      </c>
      <c r="BO7" s="62">
        <f>SUM(BB7:BN7)</f>
        <v>0</v>
      </c>
      <c r="BP7" s="59"/>
      <c r="BQ7" s="64"/>
      <c r="BR7" s="59">
        <f t="shared" ref="BR7:BR33" si="10">IF($AG7="I",$AE7,0)</f>
        <v>0</v>
      </c>
      <c r="BS7" s="59">
        <f t="shared" ref="BS7:BS33" si="11">IF($AG7="SS",$AE7,0)</f>
        <v>0</v>
      </c>
      <c r="BT7" s="59">
        <f t="shared" ref="BT7:BT33" si="12">IF($AG7="SI",$AE7,0)</f>
        <v>0</v>
      </c>
      <c r="BU7" s="59">
        <f t="shared" ref="BU7:BU33" si="13">IF($AG7="SD",$AE7,0)</f>
        <v>0</v>
      </c>
      <c r="BV7" s="59">
        <f t="shared" ref="BV7:BV33" si="14">IF($AG7="SSA",$AE7,0)</f>
        <v>0</v>
      </c>
      <c r="BW7" s="59">
        <f t="shared" ref="BW7:BW33" si="15">IF($AG7="SB",$AE7,0)</f>
        <v>0</v>
      </c>
      <c r="BX7" s="59">
        <f t="shared" ref="BX7:BX33" si="16">IF($AG7="SOM",$AE7,0)</f>
        <v>0</v>
      </c>
      <c r="BY7" s="59">
        <f>IF(AG7="ST",AE7,0)</f>
        <v>0</v>
      </c>
      <c r="BZ7" s="59">
        <f>IF(AG7="SO",AE7,0)</f>
        <v>0</v>
      </c>
      <c r="CA7" s="59">
        <f>IF(AG7="FS",AE7,0)</f>
        <v>0</v>
      </c>
      <c r="CB7" s="59">
        <f t="shared" ref="CB7:CB33" si="17">IF($AG7="CS",$AE7,0)</f>
        <v>0</v>
      </c>
      <c r="CC7" s="59">
        <f t="shared" ref="CC7:CC33" si="18">IF($AG7="IN",$AE7,0)</f>
        <v>0</v>
      </c>
      <c r="CD7" s="191">
        <f>AE7-BR7-BS7-BT7-BU7-BV7-BW7-BX7-BY7-CA7-CB7-CC7</f>
        <v>0</v>
      </c>
      <c r="CE7" s="62">
        <f>SUM(BR7:CD7)</f>
        <v>0</v>
      </c>
    </row>
    <row r="8" spans="1:83" x14ac:dyDescent="0.2">
      <c r="A8" s="359"/>
      <c r="B8" s="357"/>
      <c r="C8" s="358"/>
      <c r="D8" s="455"/>
      <c r="E8" s="365"/>
      <c r="G8" s="59">
        <f t="shared" ref="G8:G33" si="19">IF(E8="G-T",C8,0)</f>
        <v>0</v>
      </c>
      <c r="H8" s="59"/>
      <c r="I8" s="59">
        <f t="shared" ref="I8:I33" si="20">IF(E8="G-S",C8,0)</f>
        <v>0</v>
      </c>
      <c r="J8" s="59"/>
      <c r="K8" s="59">
        <f t="shared" ref="K8:K33" si="21">IF(E8="G-I",C8,0)</f>
        <v>0</v>
      </c>
      <c r="L8" s="59"/>
      <c r="M8" s="59">
        <f t="shared" ref="M8:M33" si="22">IF(E8="G-U",C8,0)</f>
        <v>0</v>
      </c>
      <c r="N8" s="59"/>
      <c r="O8" s="59">
        <f t="shared" ref="O8:O33" si="23">IF(E8="G-G",C8,0)</f>
        <v>0</v>
      </c>
      <c r="P8" s="59"/>
      <c r="Q8" s="704">
        <f t="shared" ref="Q8:Q71" si="24">IF(G8="G-R",E8,0)</f>
        <v>0</v>
      </c>
      <c r="R8" s="59"/>
      <c r="S8" s="59">
        <f t="shared" ref="S8:S33" si="25">IF(E8="T",C8,0)</f>
        <v>0</v>
      </c>
      <c r="T8" s="59"/>
      <c r="U8" s="59">
        <f t="shared" si="0"/>
        <v>0</v>
      </c>
      <c r="V8" s="59"/>
      <c r="W8" s="59">
        <f t="shared" ref="W8:W33" si="26">IF(E8="CS",C8,0)</f>
        <v>0</v>
      </c>
      <c r="X8" s="59"/>
      <c r="Y8" s="367"/>
      <c r="Z8" s="687"/>
      <c r="AA8" s="59">
        <f t="shared" ref="AA8:AA33" si="27">IF(E8="O",C8,0)</f>
        <v>0</v>
      </c>
      <c r="AB8" s="59"/>
      <c r="AC8" s="367"/>
      <c r="AD8" s="687"/>
      <c r="AE8" s="59">
        <f t="shared" ref="AE8:AE33" si="28">IF(E8="C",C8,0)</f>
        <v>0</v>
      </c>
      <c r="AF8" s="59"/>
      <c r="AG8" s="367"/>
      <c r="AH8" s="687"/>
      <c r="AI8" s="62">
        <f>SUM(G8:AG8)</f>
        <v>0</v>
      </c>
      <c r="AJ8" s="59"/>
      <c r="AK8" s="59"/>
      <c r="AL8" s="63">
        <f t="shared" ref="AL8:AL33" si="29">IF(Y8="I",W8,0)</f>
        <v>0</v>
      </c>
      <c r="AM8" s="59">
        <f t="shared" ref="AM8:AM33" si="30">IF(Y8="SS",W8,0)</f>
        <v>0</v>
      </c>
      <c r="AN8" s="59">
        <f t="shared" ref="AN8:AN33" si="31">IF(Y8="SI",W8,0)</f>
        <v>0</v>
      </c>
      <c r="AO8" s="59">
        <f t="shared" ref="AO8:AO33" si="32">IF(Y8="SD",W8,0)</f>
        <v>0</v>
      </c>
      <c r="AP8" s="59">
        <f t="shared" ref="AP8:AP33" si="33">IF(Y8="SSA",W8,0)</f>
        <v>0</v>
      </c>
      <c r="AQ8" s="59">
        <f t="shared" ref="AQ8:AQ33" si="34">IF(Y8="SB",W8,0)</f>
        <v>0</v>
      </c>
      <c r="AR8" s="59">
        <f t="shared" ref="AR8:AR33" si="35">IF(Y8="SOM",W8,0)</f>
        <v>0</v>
      </c>
      <c r="AS8" s="59">
        <f t="shared" ref="AS8:AS33" si="36">IF(Y8="ST",W8,0)</f>
        <v>0</v>
      </c>
      <c r="AT8" s="59">
        <f t="shared" ref="AT8:AT89" si="37">IF(Y8="SO",W8,0)</f>
        <v>0</v>
      </c>
      <c r="AU8" s="59">
        <f t="shared" ref="AU8:AU33" si="38">IF(Y8="FS",W8,0)</f>
        <v>0</v>
      </c>
      <c r="AV8" s="59">
        <f t="shared" ref="AV8:AV33" si="39">IF(Y8="CS",W8,0)</f>
        <v>0</v>
      </c>
      <c r="AW8" s="59">
        <f t="shared" ref="AW8:AW33" si="40">IF(Y8="IN",W8,0)</f>
        <v>0</v>
      </c>
      <c r="AX8" s="191">
        <f>W8-AL8-AM8-AN8-AO8-AP8-AQ8-AR8-AS8-AU8-AV8-AW8</f>
        <v>0</v>
      </c>
      <c r="AY8" s="62">
        <f t="shared" ref="AY8:AY33" si="41">SUM(AL8:AX8)</f>
        <v>0</v>
      </c>
      <c r="AZ8" s="59"/>
      <c r="BA8" s="64"/>
      <c r="BB8" s="59">
        <f t="shared" si="1"/>
        <v>0</v>
      </c>
      <c r="BC8" s="59">
        <f t="shared" si="2"/>
        <v>0</v>
      </c>
      <c r="BD8" s="59">
        <f t="shared" si="3"/>
        <v>0</v>
      </c>
      <c r="BE8" s="59">
        <f t="shared" si="4"/>
        <v>0</v>
      </c>
      <c r="BF8" s="59">
        <f t="shared" si="5"/>
        <v>0</v>
      </c>
      <c r="BG8" s="59">
        <f t="shared" si="6"/>
        <v>0</v>
      </c>
      <c r="BH8" s="59">
        <f t="shared" si="7"/>
        <v>0</v>
      </c>
      <c r="BI8" s="59">
        <f t="shared" ref="BI8:BI33" si="42">IF(AC8="ST",AA8,0)</f>
        <v>0</v>
      </c>
      <c r="BJ8" s="59">
        <f t="shared" ref="BJ8:BJ89" si="43">IF(AC8="SO",AA8,0)</f>
        <v>0</v>
      </c>
      <c r="BK8" s="59">
        <f t="shared" ref="BK8:BK33" si="44">IF(AC8="FS",AA8,0)</f>
        <v>0</v>
      </c>
      <c r="BL8" s="59">
        <f t="shared" si="8"/>
        <v>0</v>
      </c>
      <c r="BM8" s="59">
        <f t="shared" si="9"/>
        <v>0</v>
      </c>
      <c r="BN8" s="191">
        <f>AA8-BB8-BC8-BD8-BE8-BF8-BG8-BH8-BI8-BK8-BL8-BM8</f>
        <v>0</v>
      </c>
      <c r="BO8" s="62">
        <f t="shared" ref="BO8:BO33" si="45">SUM(BB8:BN8)</f>
        <v>0</v>
      </c>
      <c r="BP8" s="59"/>
      <c r="BQ8" s="64"/>
      <c r="BR8" s="59">
        <f t="shared" si="10"/>
        <v>0</v>
      </c>
      <c r="BS8" s="59">
        <f t="shared" si="11"/>
        <v>0</v>
      </c>
      <c r="BT8" s="59">
        <f t="shared" si="12"/>
        <v>0</v>
      </c>
      <c r="BU8" s="59">
        <f t="shared" si="13"/>
        <v>0</v>
      </c>
      <c r="BV8" s="59">
        <f t="shared" si="14"/>
        <v>0</v>
      </c>
      <c r="BW8" s="59">
        <f t="shared" si="15"/>
        <v>0</v>
      </c>
      <c r="BX8" s="59">
        <f t="shared" si="16"/>
        <v>0</v>
      </c>
      <c r="BY8" s="59">
        <f t="shared" ref="BY8:BY33" si="46">IF(AG8="ST",AE8,0)</f>
        <v>0</v>
      </c>
      <c r="BZ8" s="59">
        <f t="shared" ref="BZ8:BZ89" si="47">IF(AG8="SO",AE8,0)</f>
        <v>0</v>
      </c>
      <c r="CA8" s="59">
        <f t="shared" ref="CA8:CA33" si="48">IF(AG8="FS",AE8,0)</f>
        <v>0</v>
      </c>
      <c r="CB8" s="59">
        <f t="shared" si="17"/>
        <v>0</v>
      </c>
      <c r="CC8" s="59">
        <f t="shared" si="18"/>
        <v>0</v>
      </c>
      <c r="CD8" s="191">
        <f>AE8-BR8-BS8-BT8-BU8-BV8-BW8-BX8-BY8-CA8-CB8-CC8</f>
        <v>0</v>
      </c>
      <c r="CE8" s="62">
        <f t="shared" ref="CE8:CE33" si="49">SUM(BR8:CD8)</f>
        <v>0</v>
      </c>
    </row>
    <row r="9" spans="1:83" x14ac:dyDescent="0.2">
      <c r="A9" s="359"/>
      <c r="B9" s="357"/>
      <c r="C9" s="358"/>
      <c r="D9" s="455"/>
      <c r="E9" s="365"/>
      <c r="G9" s="59">
        <f t="shared" si="19"/>
        <v>0</v>
      </c>
      <c r="H9" s="59"/>
      <c r="I9" s="59">
        <f t="shared" si="20"/>
        <v>0</v>
      </c>
      <c r="J9" s="59"/>
      <c r="K9" s="59">
        <f t="shared" si="21"/>
        <v>0</v>
      </c>
      <c r="L9" s="59"/>
      <c r="M9" s="59">
        <f t="shared" si="22"/>
        <v>0</v>
      </c>
      <c r="N9" s="59"/>
      <c r="O9" s="59">
        <f t="shared" si="23"/>
        <v>0</v>
      </c>
      <c r="P9" s="59"/>
      <c r="Q9" s="704">
        <f t="shared" si="24"/>
        <v>0</v>
      </c>
      <c r="R9" s="59"/>
      <c r="S9" s="59">
        <f t="shared" si="25"/>
        <v>0</v>
      </c>
      <c r="T9" s="59"/>
      <c r="U9" s="59">
        <f t="shared" si="0"/>
        <v>0</v>
      </c>
      <c r="V9" s="59"/>
      <c r="W9" s="59">
        <f t="shared" si="26"/>
        <v>0</v>
      </c>
      <c r="X9" s="59"/>
      <c r="Y9" s="367"/>
      <c r="Z9" s="687"/>
      <c r="AA9" s="59">
        <f t="shared" si="27"/>
        <v>0</v>
      </c>
      <c r="AB9" s="59"/>
      <c r="AC9" s="367"/>
      <c r="AD9" s="687"/>
      <c r="AE9" s="59">
        <f t="shared" si="28"/>
        <v>0</v>
      </c>
      <c r="AF9" s="59"/>
      <c r="AG9" s="367"/>
      <c r="AH9" s="687"/>
      <c r="AI9" s="62">
        <f t="shared" ref="AI9:AI33" si="50">SUM(G9:AG9)</f>
        <v>0</v>
      </c>
      <c r="AJ9" s="59"/>
      <c r="AK9" s="59"/>
      <c r="AL9" s="63">
        <f t="shared" si="29"/>
        <v>0</v>
      </c>
      <c r="AM9" s="59">
        <f t="shared" si="30"/>
        <v>0</v>
      </c>
      <c r="AN9" s="59">
        <f t="shared" si="31"/>
        <v>0</v>
      </c>
      <c r="AO9" s="59">
        <f t="shared" si="32"/>
        <v>0</v>
      </c>
      <c r="AP9" s="59">
        <f t="shared" si="33"/>
        <v>0</v>
      </c>
      <c r="AQ9" s="59">
        <f t="shared" si="34"/>
        <v>0</v>
      </c>
      <c r="AR9" s="59">
        <f t="shared" si="35"/>
        <v>0</v>
      </c>
      <c r="AS9" s="59">
        <f t="shared" si="36"/>
        <v>0</v>
      </c>
      <c r="AT9" s="59">
        <f t="shared" si="37"/>
        <v>0</v>
      </c>
      <c r="AU9" s="59">
        <f t="shared" si="38"/>
        <v>0</v>
      </c>
      <c r="AV9" s="59">
        <f t="shared" si="39"/>
        <v>0</v>
      </c>
      <c r="AW9" s="59">
        <f t="shared" si="40"/>
        <v>0</v>
      </c>
      <c r="AX9" s="191">
        <f t="shared" ref="AX9:AX94" si="51">W9-AL9-AM9-AN9-AO9-AP9-AQ9-AR9-AS9-AU9-AV9-AW9</f>
        <v>0</v>
      </c>
      <c r="AY9" s="62">
        <f t="shared" si="41"/>
        <v>0</v>
      </c>
      <c r="AZ9" s="59"/>
      <c r="BA9" s="64"/>
      <c r="BB9" s="59">
        <f t="shared" si="1"/>
        <v>0</v>
      </c>
      <c r="BC9" s="59">
        <f t="shared" si="2"/>
        <v>0</v>
      </c>
      <c r="BD9" s="59">
        <f t="shared" si="3"/>
        <v>0</v>
      </c>
      <c r="BE9" s="59">
        <f t="shared" si="4"/>
        <v>0</v>
      </c>
      <c r="BF9" s="59">
        <f t="shared" si="5"/>
        <v>0</v>
      </c>
      <c r="BG9" s="59">
        <f t="shared" si="6"/>
        <v>0</v>
      </c>
      <c r="BH9" s="59">
        <f t="shared" si="7"/>
        <v>0</v>
      </c>
      <c r="BI9" s="59">
        <f t="shared" si="42"/>
        <v>0</v>
      </c>
      <c r="BJ9" s="59">
        <f t="shared" si="43"/>
        <v>0</v>
      </c>
      <c r="BK9" s="59">
        <f t="shared" si="44"/>
        <v>0</v>
      </c>
      <c r="BL9" s="59">
        <f t="shared" si="8"/>
        <v>0</v>
      </c>
      <c r="BM9" s="59">
        <f t="shared" si="9"/>
        <v>0</v>
      </c>
      <c r="BN9" s="191">
        <f t="shared" ref="BN9:BN94" si="52">AA9-BB9-BC9-BD9-BE9-BF9-BG9-BH9-BI9-BK9-BL9-BM9</f>
        <v>0</v>
      </c>
      <c r="BO9" s="62">
        <f t="shared" si="45"/>
        <v>0</v>
      </c>
      <c r="BP9" s="59"/>
      <c r="BQ9" s="64"/>
      <c r="BR9" s="59">
        <f t="shared" si="10"/>
        <v>0</v>
      </c>
      <c r="BS9" s="59">
        <f t="shared" si="11"/>
        <v>0</v>
      </c>
      <c r="BT9" s="59">
        <f t="shared" si="12"/>
        <v>0</v>
      </c>
      <c r="BU9" s="59">
        <f t="shared" si="13"/>
        <v>0</v>
      </c>
      <c r="BV9" s="59">
        <f t="shared" si="14"/>
        <v>0</v>
      </c>
      <c r="BW9" s="59">
        <f t="shared" si="15"/>
        <v>0</v>
      </c>
      <c r="BX9" s="59">
        <f t="shared" si="16"/>
        <v>0</v>
      </c>
      <c r="BY9" s="59">
        <f t="shared" si="46"/>
        <v>0</v>
      </c>
      <c r="BZ9" s="59">
        <f t="shared" si="47"/>
        <v>0</v>
      </c>
      <c r="CA9" s="59">
        <f t="shared" si="48"/>
        <v>0</v>
      </c>
      <c r="CB9" s="59">
        <f t="shared" si="17"/>
        <v>0</v>
      </c>
      <c r="CC9" s="59">
        <f t="shared" si="18"/>
        <v>0</v>
      </c>
      <c r="CD9" s="191">
        <f t="shared" ref="CD9:CD94" si="53">AE9-BR9-BS9-BT9-BU9-BV9-BW9-BX9-BY9-CA9-CB9-CC9</f>
        <v>0</v>
      </c>
      <c r="CE9" s="62">
        <f t="shared" si="49"/>
        <v>0</v>
      </c>
    </row>
    <row r="10" spans="1:83" x14ac:dyDescent="0.2">
      <c r="A10" s="359"/>
      <c r="B10" s="357"/>
      <c r="C10" s="358"/>
      <c r="D10" s="455"/>
      <c r="E10" s="365"/>
      <c r="G10" s="59">
        <f t="shared" si="19"/>
        <v>0</v>
      </c>
      <c r="H10" s="59"/>
      <c r="I10" s="59">
        <f t="shared" si="20"/>
        <v>0</v>
      </c>
      <c r="J10" s="59"/>
      <c r="K10" s="59">
        <f t="shared" si="21"/>
        <v>0</v>
      </c>
      <c r="L10" s="59"/>
      <c r="M10" s="59">
        <f t="shared" si="22"/>
        <v>0</v>
      </c>
      <c r="N10" s="59"/>
      <c r="O10" s="59">
        <f t="shared" si="23"/>
        <v>0</v>
      </c>
      <c r="P10" s="59"/>
      <c r="Q10" s="704">
        <f t="shared" si="24"/>
        <v>0</v>
      </c>
      <c r="R10" s="59"/>
      <c r="S10" s="59">
        <f t="shared" si="25"/>
        <v>0</v>
      </c>
      <c r="T10" s="59"/>
      <c r="U10" s="59">
        <f t="shared" si="0"/>
        <v>0</v>
      </c>
      <c r="V10" s="59"/>
      <c r="W10" s="59">
        <f t="shared" si="26"/>
        <v>0</v>
      </c>
      <c r="X10" s="59"/>
      <c r="Y10" s="367"/>
      <c r="Z10" s="687"/>
      <c r="AA10" s="59">
        <f t="shared" si="27"/>
        <v>0</v>
      </c>
      <c r="AB10" s="59"/>
      <c r="AC10" s="367"/>
      <c r="AD10" s="687"/>
      <c r="AE10" s="59">
        <f t="shared" si="28"/>
        <v>0</v>
      </c>
      <c r="AF10" s="59"/>
      <c r="AG10" s="367"/>
      <c r="AH10" s="687"/>
      <c r="AI10" s="62">
        <f t="shared" si="50"/>
        <v>0</v>
      </c>
      <c r="AJ10" s="59"/>
      <c r="AK10" s="59"/>
      <c r="AL10" s="63">
        <f t="shared" si="29"/>
        <v>0</v>
      </c>
      <c r="AM10" s="59">
        <f t="shared" si="30"/>
        <v>0</v>
      </c>
      <c r="AN10" s="59">
        <f t="shared" si="31"/>
        <v>0</v>
      </c>
      <c r="AO10" s="59">
        <f t="shared" si="32"/>
        <v>0</v>
      </c>
      <c r="AP10" s="59">
        <f t="shared" si="33"/>
        <v>0</v>
      </c>
      <c r="AQ10" s="59">
        <f t="shared" si="34"/>
        <v>0</v>
      </c>
      <c r="AR10" s="59">
        <f t="shared" si="35"/>
        <v>0</v>
      </c>
      <c r="AS10" s="59">
        <f t="shared" si="36"/>
        <v>0</v>
      </c>
      <c r="AT10" s="59">
        <f t="shared" si="37"/>
        <v>0</v>
      </c>
      <c r="AU10" s="59">
        <f t="shared" si="38"/>
        <v>0</v>
      </c>
      <c r="AV10" s="59">
        <f t="shared" si="39"/>
        <v>0</v>
      </c>
      <c r="AW10" s="59">
        <f t="shared" si="40"/>
        <v>0</v>
      </c>
      <c r="AX10" s="191">
        <f t="shared" si="51"/>
        <v>0</v>
      </c>
      <c r="AY10" s="62">
        <f t="shared" si="41"/>
        <v>0</v>
      </c>
      <c r="AZ10" s="59"/>
      <c r="BA10" s="64"/>
      <c r="BB10" s="59">
        <f t="shared" si="1"/>
        <v>0</v>
      </c>
      <c r="BC10" s="59">
        <f t="shared" si="2"/>
        <v>0</v>
      </c>
      <c r="BD10" s="59">
        <f t="shared" si="3"/>
        <v>0</v>
      </c>
      <c r="BE10" s="59">
        <f t="shared" si="4"/>
        <v>0</v>
      </c>
      <c r="BF10" s="59">
        <f t="shared" si="5"/>
        <v>0</v>
      </c>
      <c r="BG10" s="59">
        <f t="shared" si="6"/>
        <v>0</v>
      </c>
      <c r="BH10" s="59">
        <f t="shared" si="7"/>
        <v>0</v>
      </c>
      <c r="BI10" s="59">
        <f t="shared" si="42"/>
        <v>0</v>
      </c>
      <c r="BJ10" s="59">
        <f t="shared" si="43"/>
        <v>0</v>
      </c>
      <c r="BK10" s="59">
        <f t="shared" si="44"/>
        <v>0</v>
      </c>
      <c r="BL10" s="59">
        <f t="shared" si="8"/>
        <v>0</v>
      </c>
      <c r="BM10" s="59">
        <f t="shared" si="9"/>
        <v>0</v>
      </c>
      <c r="BN10" s="191">
        <f t="shared" si="52"/>
        <v>0</v>
      </c>
      <c r="BO10" s="62">
        <f t="shared" si="45"/>
        <v>0</v>
      </c>
      <c r="BP10" s="59"/>
      <c r="BQ10" s="64"/>
      <c r="BR10" s="59">
        <f t="shared" si="10"/>
        <v>0</v>
      </c>
      <c r="BS10" s="59">
        <f t="shared" si="11"/>
        <v>0</v>
      </c>
      <c r="BT10" s="59">
        <f t="shared" si="12"/>
        <v>0</v>
      </c>
      <c r="BU10" s="59">
        <f t="shared" si="13"/>
        <v>0</v>
      </c>
      <c r="BV10" s="59">
        <f t="shared" si="14"/>
        <v>0</v>
      </c>
      <c r="BW10" s="59">
        <f t="shared" si="15"/>
        <v>0</v>
      </c>
      <c r="BX10" s="59">
        <f t="shared" si="16"/>
        <v>0</v>
      </c>
      <c r="BY10" s="59">
        <f t="shared" si="46"/>
        <v>0</v>
      </c>
      <c r="BZ10" s="59">
        <f t="shared" si="47"/>
        <v>0</v>
      </c>
      <c r="CA10" s="59">
        <f t="shared" si="48"/>
        <v>0</v>
      </c>
      <c r="CB10" s="59">
        <f t="shared" si="17"/>
        <v>0</v>
      </c>
      <c r="CC10" s="59">
        <f t="shared" si="18"/>
        <v>0</v>
      </c>
      <c r="CD10" s="191">
        <f t="shared" si="53"/>
        <v>0</v>
      </c>
      <c r="CE10" s="62">
        <f t="shared" si="49"/>
        <v>0</v>
      </c>
    </row>
    <row r="11" spans="1:83" x14ac:dyDescent="0.2">
      <c r="A11" s="359"/>
      <c r="B11" s="357"/>
      <c r="C11" s="358"/>
      <c r="D11" s="455"/>
      <c r="E11" s="365"/>
      <c r="G11" s="59">
        <f t="shared" si="19"/>
        <v>0</v>
      </c>
      <c r="H11" s="59"/>
      <c r="I11" s="59">
        <f t="shared" si="20"/>
        <v>0</v>
      </c>
      <c r="J11" s="59"/>
      <c r="K11" s="59">
        <f t="shared" si="21"/>
        <v>0</v>
      </c>
      <c r="L11" s="59"/>
      <c r="M11" s="59">
        <f t="shared" si="22"/>
        <v>0</v>
      </c>
      <c r="N11" s="59"/>
      <c r="O11" s="59">
        <f t="shared" si="23"/>
        <v>0</v>
      </c>
      <c r="P11" s="59"/>
      <c r="Q11" s="704">
        <f t="shared" si="24"/>
        <v>0</v>
      </c>
      <c r="R11" s="59"/>
      <c r="S11" s="59">
        <f t="shared" si="25"/>
        <v>0</v>
      </c>
      <c r="T11" s="59"/>
      <c r="U11" s="59">
        <f t="shared" si="0"/>
        <v>0</v>
      </c>
      <c r="V11" s="59"/>
      <c r="W11" s="59">
        <f t="shared" si="26"/>
        <v>0</v>
      </c>
      <c r="X11" s="59"/>
      <c r="Y11" s="367"/>
      <c r="Z11" s="687"/>
      <c r="AA11" s="59">
        <f t="shared" si="27"/>
        <v>0</v>
      </c>
      <c r="AB11" s="59"/>
      <c r="AC11" s="367"/>
      <c r="AD11" s="687"/>
      <c r="AE11" s="59">
        <f t="shared" si="28"/>
        <v>0</v>
      </c>
      <c r="AF11" s="59"/>
      <c r="AG11" s="367"/>
      <c r="AH11" s="687"/>
      <c r="AI11" s="62">
        <f t="shared" si="50"/>
        <v>0</v>
      </c>
      <c r="AJ11" s="59"/>
      <c r="AK11" s="59"/>
      <c r="AL11" s="63">
        <f t="shared" si="29"/>
        <v>0</v>
      </c>
      <c r="AM11" s="59">
        <f t="shared" si="30"/>
        <v>0</v>
      </c>
      <c r="AN11" s="59">
        <f t="shared" si="31"/>
        <v>0</v>
      </c>
      <c r="AO11" s="59">
        <f t="shared" si="32"/>
        <v>0</v>
      </c>
      <c r="AP11" s="59">
        <f t="shared" si="33"/>
        <v>0</v>
      </c>
      <c r="AQ11" s="59">
        <f t="shared" si="34"/>
        <v>0</v>
      </c>
      <c r="AR11" s="59">
        <f t="shared" si="35"/>
        <v>0</v>
      </c>
      <c r="AS11" s="59">
        <f t="shared" si="36"/>
        <v>0</v>
      </c>
      <c r="AT11" s="59">
        <f t="shared" si="37"/>
        <v>0</v>
      </c>
      <c r="AU11" s="59">
        <f t="shared" si="38"/>
        <v>0</v>
      </c>
      <c r="AV11" s="59">
        <f t="shared" si="39"/>
        <v>0</v>
      </c>
      <c r="AW11" s="59">
        <f t="shared" si="40"/>
        <v>0</v>
      </c>
      <c r="AX11" s="191">
        <f t="shared" si="51"/>
        <v>0</v>
      </c>
      <c r="AY11" s="62">
        <f t="shared" si="41"/>
        <v>0</v>
      </c>
      <c r="AZ11" s="59"/>
      <c r="BA11" s="64"/>
      <c r="BB11" s="59">
        <f t="shared" si="1"/>
        <v>0</v>
      </c>
      <c r="BC11" s="59">
        <f t="shared" si="2"/>
        <v>0</v>
      </c>
      <c r="BD11" s="59">
        <f t="shared" si="3"/>
        <v>0</v>
      </c>
      <c r="BE11" s="59">
        <f t="shared" si="4"/>
        <v>0</v>
      </c>
      <c r="BF11" s="59">
        <f t="shared" si="5"/>
        <v>0</v>
      </c>
      <c r="BG11" s="59">
        <f t="shared" si="6"/>
        <v>0</v>
      </c>
      <c r="BH11" s="59">
        <f t="shared" si="7"/>
        <v>0</v>
      </c>
      <c r="BI11" s="59">
        <f t="shared" si="42"/>
        <v>0</v>
      </c>
      <c r="BJ11" s="59">
        <f t="shared" si="43"/>
        <v>0</v>
      </c>
      <c r="BK11" s="59">
        <f t="shared" si="44"/>
        <v>0</v>
      </c>
      <c r="BL11" s="59">
        <f t="shared" si="8"/>
        <v>0</v>
      </c>
      <c r="BM11" s="59">
        <f t="shared" si="9"/>
        <v>0</v>
      </c>
      <c r="BN11" s="191">
        <f t="shared" si="52"/>
        <v>0</v>
      </c>
      <c r="BO11" s="62">
        <f t="shared" si="45"/>
        <v>0</v>
      </c>
      <c r="BP11" s="59"/>
      <c r="BQ11" s="64"/>
      <c r="BR11" s="59">
        <f t="shared" si="10"/>
        <v>0</v>
      </c>
      <c r="BS11" s="59">
        <f t="shared" si="11"/>
        <v>0</v>
      </c>
      <c r="BT11" s="59">
        <f t="shared" si="12"/>
        <v>0</v>
      </c>
      <c r="BU11" s="59">
        <f t="shared" si="13"/>
        <v>0</v>
      </c>
      <c r="BV11" s="59">
        <f t="shared" si="14"/>
        <v>0</v>
      </c>
      <c r="BW11" s="59">
        <f t="shared" si="15"/>
        <v>0</v>
      </c>
      <c r="BX11" s="59">
        <f t="shared" si="16"/>
        <v>0</v>
      </c>
      <c r="BY11" s="59">
        <f t="shared" si="46"/>
        <v>0</v>
      </c>
      <c r="BZ11" s="59">
        <f t="shared" si="47"/>
        <v>0</v>
      </c>
      <c r="CA11" s="59">
        <f t="shared" si="48"/>
        <v>0</v>
      </c>
      <c r="CB11" s="59">
        <f t="shared" si="17"/>
        <v>0</v>
      </c>
      <c r="CC11" s="59">
        <f t="shared" si="18"/>
        <v>0</v>
      </c>
      <c r="CD11" s="191">
        <f t="shared" si="53"/>
        <v>0</v>
      </c>
      <c r="CE11" s="62">
        <f t="shared" si="49"/>
        <v>0</v>
      </c>
    </row>
    <row r="12" spans="1:83" x14ac:dyDescent="0.2">
      <c r="A12" s="359"/>
      <c r="B12" s="357"/>
      <c r="C12" s="358"/>
      <c r="D12" s="455"/>
      <c r="E12" s="365"/>
      <c r="G12" s="59">
        <f t="shared" si="19"/>
        <v>0</v>
      </c>
      <c r="H12" s="59"/>
      <c r="I12" s="59">
        <f t="shared" si="20"/>
        <v>0</v>
      </c>
      <c r="J12" s="59"/>
      <c r="K12" s="59">
        <f t="shared" si="21"/>
        <v>0</v>
      </c>
      <c r="L12" s="59"/>
      <c r="M12" s="59">
        <f t="shared" si="22"/>
        <v>0</v>
      </c>
      <c r="N12" s="59"/>
      <c r="O12" s="59">
        <f t="shared" si="23"/>
        <v>0</v>
      </c>
      <c r="P12" s="59"/>
      <c r="Q12" s="704">
        <f t="shared" si="24"/>
        <v>0</v>
      </c>
      <c r="R12" s="59"/>
      <c r="S12" s="59">
        <f t="shared" si="25"/>
        <v>0</v>
      </c>
      <c r="T12" s="59"/>
      <c r="U12" s="59">
        <f t="shared" si="0"/>
        <v>0</v>
      </c>
      <c r="V12" s="59"/>
      <c r="W12" s="59">
        <f t="shared" si="26"/>
        <v>0</v>
      </c>
      <c r="X12" s="59"/>
      <c r="Y12" s="367"/>
      <c r="Z12" s="687"/>
      <c r="AA12" s="59">
        <f t="shared" si="27"/>
        <v>0</v>
      </c>
      <c r="AB12" s="59"/>
      <c r="AC12" s="367"/>
      <c r="AD12" s="687"/>
      <c r="AE12" s="59">
        <f t="shared" si="28"/>
        <v>0</v>
      </c>
      <c r="AF12" s="59"/>
      <c r="AG12" s="367"/>
      <c r="AH12" s="687"/>
      <c r="AI12" s="62">
        <f t="shared" si="50"/>
        <v>0</v>
      </c>
      <c r="AJ12" s="59"/>
      <c r="AK12" s="59"/>
      <c r="AL12" s="63">
        <f t="shared" si="29"/>
        <v>0</v>
      </c>
      <c r="AM12" s="59">
        <f t="shared" si="30"/>
        <v>0</v>
      </c>
      <c r="AN12" s="59">
        <f t="shared" si="31"/>
        <v>0</v>
      </c>
      <c r="AO12" s="59">
        <f t="shared" si="32"/>
        <v>0</v>
      </c>
      <c r="AP12" s="59">
        <f t="shared" si="33"/>
        <v>0</v>
      </c>
      <c r="AQ12" s="59">
        <f t="shared" si="34"/>
        <v>0</v>
      </c>
      <c r="AR12" s="59">
        <f t="shared" si="35"/>
        <v>0</v>
      </c>
      <c r="AS12" s="59">
        <f t="shared" si="36"/>
        <v>0</v>
      </c>
      <c r="AT12" s="59">
        <f t="shared" si="37"/>
        <v>0</v>
      </c>
      <c r="AU12" s="59">
        <f t="shared" si="38"/>
        <v>0</v>
      </c>
      <c r="AV12" s="59">
        <f t="shared" si="39"/>
        <v>0</v>
      </c>
      <c r="AW12" s="59">
        <f t="shared" si="40"/>
        <v>0</v>
      </c>
      <c r="AX12" s="191">
        <f t="shared" si="51"/>
        <v>0</v>
      </c>
      <c r="AY12" s="62">
        <f t="shared" si="41"/>
        <v>0</v>
      </c>
      <c r="AZ12" s="59"/>
      <c r="BA12" s="64"/>
      <c r="BB12" s="59">
        <f t="shared" si="1"/>
        <v>0</v>
      </c>
      <c r="BC12" s="59">
        <f t="shared" si="2"/>
        <v>0</v>
      </c>
      <c r="BD12" s="59">
        <f t="shared" si="3"/>
        <v>0</v>
      </c>
      <c r="BE12" s="59">
        <f t="shared" si="4"/>
        <v>0</v>
      </c>
      <c r="BF12" s="59">
        <f t="shared" si="5"/>
        <v>0</v>
      </c>
      <c r="BG12" s="59">
        <f t="shared" si="6"/>
        <v>0</v>
      </c>
      <c r="BH12" s="59">
        <f t="shared" si="7"/>
        <v>0</v>
      </c>
      <c r="BI12" s="59">
        <f t="shared" si="42"/>
        <v>0</v>
      </c>
      <c r="BJ12" s="59">
        <f t="shared" si="43"/>
        <v>0</v>
      </c>
      <c r="BK12" s="59">
        <f t="shared" si="44"/>
        <v>0</v>
      </c>
      <c r="BL12" s="59">
        <f t="shared" si="8"/>
        <v>0</v>
      </c>
      <c r="BM12" s="59">
        <f t="shared" si="9"/>
        <v>0</v>
      </c>
      <c r="BN12" s="191">
        <f t="shared" si="52"/>
        <v>0</v>
      </c>
      <c r="BO12" s="62">
        <f t="shared" si="45"/>
        <v>0</v>
      </c>
      <c r="BP12" s="59"/>
      <c r="BQ12" s="64"/>
      <c r="BR12" s="59">
        <f t="shared" si="10"/>
        <v>0</v>
      </c>
      <c r="BS12" s="59">
        <f t="shared" si="11"/>
        <v>0</v>
      </c>
      <c r="BT12" s="59">
        <f t="shared" si="12"/>
        <v>0</v>
      </c>
      <c r="BU12" s="59">
        <f t="shared" si="13"/>
        <v>0</v>
      </c>
      <c r="BV12" s="59">
        <f t="shared" si="14"/>
        <v>0</v>
      </c>
      <c r="BW12" s="59">
        <f t="shared" si="15"/>
        <v>0</v>
      </c>
      <c r="BX12" s="59">
        <f t="shared" si="16"/>
        <v>0</v>
      </c>
      <c r="BY12" s="59">
        <f t="shared" si="46"/>
        <v>0</v>
      </c>
      <c r="BZ12" s="59">
        <f t="shared" si="47"/>
        <v>0</v>
      </c>
      <c r="CA12" s="59">
        <f t="shared" si="48"/>
        <v>0</v>
      </c>
      <c r="CB12" s="59">
        <f t="shared" si="17"/>
        <v>0</v>
      </c>
      <c r="CC12" s="59">
        <f t="shared" si="18"/>
        <v>0</v>
      </c>
      <c r="CD12" s="191">
        <f t="shared" si="53"/>
        <v>0</v>
      </c>
      <c r="CE12" s="62">
        <f t="shared" si="49"/>
        <v>0</v>
      </c>
    </row>
    <row r="13" spans="1:83" x14ac:dyDescent="0.2">
      <c r="A13" s="359"/>
      <c r="B13" s="357"/>
      <c r="C13" s="358"/>
      <c r="D13" s="455"/>
      <c r="E13" s="365"/>
      <c r="G13" s="59">
        <f t="shared" si="19"/>
        <v>0</v>
      </c>
      <c r="H13" s="59"/>
      <c r="I13" s="59">
        <f t="shared" si="20"/>
        <v>0</v>
      </c>
      <c r="J13" s="59"/>
      <c r="K13" s="59">
        <f t="shared" si="21"/>
        <v>0</v>
      </c>
      <c r="L13" s="59"/>
      <c r="M13" s="59">
        <f t="shared" si="22"/>
        <v>0</v>
      </c>
      <c r="N13" s="59"/>
      <c r="O13" s="59">
        <f t="shared" si="23"/>
        <v>0</v>
      </c>
      <c r="P13" s="59"/>
      <c r="Q13" s="704">
        <f t="shared" si="24"/>
        <v>0</v>
      </c>
      <c r="R13" s="59"/>
      <c r="S13" s="59">
        <f t="shared" si="25"/>
        <v>0</v>
      </c>
      <c r="T13" s="59"/>
      <c r="U13" s="59">
        <f>IF(G13="E",#REF!,0)</f>
        <v>0</v>
      </c>
      <c r="V13" s="59"/>
      <c r="W13" s="59">
        <f t="shared" si="26"/>
        <v>0</v>
      </c>
      <c r="X13" s="59"/>
      <c r="Y13" s="367"/>
      <c r="Z13" s="687"/>
      <c r="AA13" s="59">
        <f t="shared" si="27"/>
        <v>0</v>
      </c>
      <c r="AB13" s="59"/>
      <c r="AC13" s="367"/>
      <c r="AD13" s="687"/>
      <c r="AE13" s="59">
        <f t="shared" si="28"/>
        <v>0</v>
      </c>
      <c r="AF13" s="59"/>
      <c r="AG13" s="367"/>
      <c r="AH13" s="687"/>
      <c r="AI13" s="62">
        <f t="shared" si="50"/>
        <v>0</v>
      </c>
      <c r="AJ13" s="59"/>
      <c r="AK13" s="59"/>
      <c r="AL13" s="63">
        <f t="shared" si="29"/>
        <v>0</v>
      </c>
      <c r="AM13" s="59">
        <f t="shared" si="30"/>
        <v>0</v>
      </c>
      <c r="AN13" s="59">
        <f t="shared" si="31"/>
        <v>0</v>
      </c>
      <c r="AO13" s="59">
        <f t="shared" si="32"/>
        <v>0</v>
      </c>
      <c r="AP13" s="59">
        <f t="shared" si="33"/>
        <v>0</v>
      </c>
      <c r="AQ13" s="59">
        <f t="shared" si="34"/>
        <v>0</v>
      </c>
      <c r="AR13" s="59">
        <f t="shared" si="35"/>
        <v>0</v>
      </c>
      <c r="AS13" s="59">
        <f t="shared" si="36"/>
        <v>0</v>
      </c>
      <c r="AT13" s="59">
        <f t="shared" si="37"/>
        <v>0</v>
      </c>
      <c r="AU13" s="59">
        <f t="shared" si="38"/>
        <v>0</v>
      </c>
      <c r="AV13" s="59">
        <f t="shared" si="39"/>
        <v>0</v>
      </c>
      <c r="AW13" s="59">
        <f t="shared" si="40"/>
        <v>0</v>
      </c>
      <c r="AX13" s="191">
        <f t="shared" si="51"/>
        <v>0</v>
      </c>
      <c r="AY13" s="62">
        <f t="shared" si="41"/>
        <v>0</v>
      </c>
      <c r="AZ13" s="59"/>
      <c r="BA13" s="64"/>
      <c r="BB13" s="59">
        <f t="shared" si="1"/>
        <v>0</v>
      </c>
      <c r="BC13" s="59">
        <f t="shared" si="2"/>
        <v>0</v>
      </c>
      <c r="BD13" s="59">
        <f t="shared" si="3"/>
        <v>0</v>
      </c>
      <c r="BE13" s="59">
        <f t="shared" si="4"/>
        <v>0</v>
      </c>
      <c r="BF13" s="59">
        <f t="shared" si="5"/>
        <v>0</v>
      </c>
      <c r="BG13" s="59">
        <f t="shared" si="6"/>
        <v>0</v>
      </c>
      <c r="BH13" s="59">
        <f t="shared" si="7"/>
        <v>0</v>
      </c>
      <c r="BI13" s="59">
        <f t="shared" si="42"/>
        <v>0</v>
      </c>
      <c r="BJ13" s="59">
        <f t="shared" si="43"/>
        <v>0</v>
      </c>
      <c r="BK13" s="59">
        <f t="shared" si="44"/>
        <v>0</v>
      </c>
      <c r="BL13" s="59">
        <f t="shared" si="8"/>
        <v>0</v>
      </c>
      <c r="BM13" s="59">
        <f t="shared" si="9"/>
        <v>0</v>
      </c>
      <c r="BN13" s="191">
        <f t="shared" si="52"/>
        <v>0</v>
      </c>
      <c r="BO13" s="62">
        <f t="shared" si="45"/>
        <v>0</v>
      </c>
      <c r="BP13" s="59"/>
      <c r="BQ13" s="64"/>
      <c r="BR13" s="59">
        <f t="shared" si="10"/>
        <v>0</v>
      </c>
      <c r="BS13" s="59">
        <f t="shared" si="11"/>
        <v>0</v>
      </c>
      <c r="BT13" s="59">
        <f t="shared" si="12"/>
        <v>0</v>
      </c>
      <c r="BU13" s="59">
        <f t="shared" si="13"/>
        <v>0</v>
      </c>
      <c r="BV13" s="59">
        <f t="shared" si="14"/>
        <v>0</v>
      </c>
      <c r="BW13" s="59">
        <f t="shared" si="15"/>
        <v>0</v>
      </c>
      <c r="BX13" s="59">
        <f t="shared" si="16"/>
        <v>0</v>
      </c>
      <c r="BY13" s="59">
        <f t="shared" si="46"/>
        <v>0</v>
      </c>
      <c r="BZ13" s="59">
        <f t="shared" si="47"/>
        <v>0</v>
      </c>
      <c r="CA13" s="59">
        <f t="shared" si="48"/>
        <v>0</v>
      </c>
      <c r="CB13" s="59">
        <f t="shared" si="17"/>
        <v>0</v>
      </c>
      <c r="CC13" s="59">
        <f t="shared" si="18"/>
        <v>0</v>
      </c>
      <c r="CD13" s="191">
        <f t="shared" si="53"/>
        <v>0</v>
      </c>
      <c r="CE13" s="62">
        <f t="shared" si="49"/>
        <v>0</v>
      </c>
    </row>
    <row r="14" spans="1:83" x14ac:dyDescent="0.2">
      <c r="A14" s="359"/>
      <c r="B14" s="357"/>
      <c r="C14" s="358"/>
      <c r="D14" s="455"/>
      <c r="E14" s="365"/>
      <c r="G14" s="59">
        <f>IF(E14="G-T",C14,0)</f>
        <v>0</v>
      </c>
      <c r="H14" s="59"/>
      <c r="I14" s="59">
        <f>IF(E14="G-S",C14,0)</f>
        <v>0</v>
      </c>
      <c r="J14" s="59"/>
      <c r="K14" s="59">
        <f>IF(E14="G-I",C14,0)</f>
        <v>0</v>
      </c>
      <c r="L14" s="59"/>
      <c r="M14" s="59">
        <f>IF(E14="G-U",C14,0)</f>
        <v>0</v>
      </c>
      <c r="N14" s="59"/>
      <c r="O14" s="59">
        <f>IF(E14="G-G",C14,0)</f>
        <v>0</v>
      </c>
      <c r="P14" s="59"/>
      <c r="Q14" s="704">
        <f t="shared" si="24"/>
        <v>0</v>
      </c>
      <c r="R14" s="59"/>
      <c r="S14" s="59">
        <f>IF(E14="T",C14,0)</f>
        <v>0</v>
      </c>
      <c r="T14" s="59"/>
      <c r="U14" s="59">
        <f>IF(G14="E",#REF!,0)</f>
        <v>0</v>
      </c>
      <c r="V14" s="59"/>
      <c r="W14" s="59">
        <f>IF(E14="CS",C14,0)</f>
        <v>0</v>
      </c>
      <c r="X14" s="59"/>
      <c r="Y14" s="367"/>
      <c r="Z14" s="687"/>
      <c r="AA14" s="59">
        <f>IF(E14="O",C14,0)</f>
        <v>0</v>
      </c>
      <c r="AB14" s="59"/>
      <c r="AC14" s="368"/>
      <c r="AD14" s="688"/>
      <c r="AE14" s="59">
        <f>IF(E14="C",C14,0)</f>
        <v>0</v>
      </c>
      <c r="AF14" s="59"/>
      <c r="AG14" s="367"/>
      <c r="AH14" s="687"/>
      <c r="AI14" s="62">
        <f>SUM(G14:AG14)</f>
        <v>0</v>
      </c>
      <c r="AJ14" s="59"/>
      <c r="AK14" s="59"/>
      <c r="AL14" s="63">
        <f>IF(Y14="I",W14,0)</f>
        <v>0</v>
      </c>
      <c r="AM14" s="59">
        <f>IF(Y14="SS",W14,0)</f>
        <v>0</v>
      </c>
      <c r="AN14" s="59">
        <f>IF(Y14="SI",W14,0)</f>
        <v>0</v>
      </c>
      <c r="AO14" s="59">
        <f>IF(Y14="SD",W14,0)</f>
        <v>0</v>
      </c>
      <c r="AP14" s="59">
        <f>IF(Y14="SSA",W14,0)</f>
        <v>0</v>
      </c>
      <c r="AQ14" s="59">
        <f>IF(Y14="SB",W14,0)</f>
        <v>0</v>
      </c>
      <c r="AR14" s="59">
        <f>IF(Y14="SOM",W14,0)</f>
        <v>0</v>
      </c>
      <c r="AS14" s="59">
        <f>IF(Y14="ST",W14,0)</f>
        <v>0</v>
      </c>
      <c r="AT14" s="59">
        <f t="shared" si="37"/>
        <v>0</v>
      </c>
      <c r="AU14" s="59">
        <f>IF(Y14="FS",W14,0)</f>
        <v>0</v>
      </c>
      <c r="AV14" s="59">
        <f>IF(Y14="CS",W14,0)</f>
        <v>0</v>
      </c>
      <c r="AW14" s="59">
        <f>IF(Y14="IN",W14,0)</f>
        <v>0</v>
      </c>
      <c r="AX14" s="191">
        <f>W14-AL14-AM14-AN14-AO14-AP14-AQ14-AR14-AS14-AU14-AV14-AW14</f>
        <v>0</v>
      </c>
      <c r="AY14" s="62">
        <f>SUM(AL14:AX14)</f>
        <v>0</v>
      </c>
      <c r="AZ14" s="59"/>
      <c r="BA14" s="64"/>
      <c r="BB14" s="59">
        <f t="shared" si="1"/>
        <v>0</v>
      </c>
      <c r="BC14" s="59">
        <f t="shared" si="2"/>
        <v>0</v>
      </c>
      <c r="BD14" s="59">
        <f t="shared" si="3"/>
        <v>0</v>
      </c>
      <c r="BE14" s="59">
        <f t="shared" si="4"/>
        <v>0</v>
      </c>
      <c r="BF14" s="59">
        <f t="shared" si="5"/>
        <v>0</v>
      </c>
      <c r="BG14" s="59">
        <f t="shared" si="6"/>
        <v>0</v>
      </c>
      <c r="BH14" s="59">
        <f t="shared" si="7"/>
        <v>0</v>
      </c>
      <c r="BI14" s="59">
        <f>IF(AC14="ST",AA14,0)</f>
        <v>0</v>
      </c>
      <c r="BJ14" s="59">
        <f t="shared" si="43"/>
        <v>0</v>
      </c>
      <c r="BK14" s="59">
        <f>IF(AC14="FS",AA14,0)</f>
        <v>0</v>
      </c>
      <c r="BL14" s="59">
        <f t="shared" si="8"/>
        <v>0</v>
      </c>
      <c r="BM14" s="59">
        <f t="shared" si="9"/>
        <v>0</v>
      </c>
      <c r="BN14" s="191">
        <f>AA14-BB14-BC14-BD14-BE14-BF14-BG14-BH14-BI14-BK14-BL14-BM14</f>
        <v>0</v>
      </c>
      <c r="BO14" s="62">
        <f>SUM(BB14:BN14)</f>
        <v>0</v>
      </c>
      <c r="BP14" s="59"/>
      <c r="BQ14" s="64"/>
      <c r="BR14" s="59">
        <f t="shared" si="10"/>
        <v>0</v>
      </c>
      <c r="BS14" s="59">
        <f t="shared" si="11"/>
        <v>0</v>
      </c>
      <c r="BT14" s="59">
        <f t="shared" si="12"/>
        <v>0</v>
      </c>
      <c r="BU14" s="59">
        <f t="shared" si="13"/>
        <v>0</v>
      </c>
      <c r="BV14" s="59">
        <f t="shared" si="14"/>
        <v>0</v>
      </c>
      <c r="BW14" s="59">
        <f t="shared" si="15"/>
        <v>0</v>
      </c>
      <c r="BX14" s="59">
        <f t="shared" si="16"/>
        <v>0</v>
      </c>
      <c r="BY14" s="59">
        <f>IF(AG14="ST",AE14,0)</f>
        <v>0</v>
      </c>
      <c r="BZ14" s="59">
        <f t="shared" si="47"/>
        <v>0</v>
      </c>
      <c r="CA14" s="59">
        <f>IF(AG14="FS",AE14,0)</f>
        <v>0</v>
      </c>
      <c r="CB14" s="59">
        <f t="shared" si="17"/>
        <v>0</v>
      </c>
      <c r="CC14" s="59">
        <f t="shared" si="18"/>
        <v>0</v>
      </c>
      <c r="CD14" s="191">
        <f>AE14-BR14-BS14-BT14-BU14-BV14-BW14-BX14-BY14-CA14-CB14-CC14</f>
        <v>0</v>
      </c>
      <c r="CE14" s="62">
        <f>SUM(BR14:CD14)</f>
        <v>0</v>
      </c>
    </row>
    <row r="15" spans="1:83" x14ac:dyDescent="0.2">
      <c r="A15" s="356"/>
      <c r="B15" s="357"/>
      <c r="C15" s="358"/>
      <c r="D15" s="455"/>
      <c r="E15" s="365"/>
      <c r="G15" s="59">
        <f t="shared" si="19"/>
        <v>0</v>
      </c>
      <c r="H15" s="59"/>
      <c r="I15" s="59">
        <f t="shared" si="20"/>
        <v>0</v>
      </c>
      <c r="J15" s="59"/>
      <c r="K15" s="59">
        <f t="shared" si="21"/>
        <v>0</v>
      </c>
      <c r="L15" s="59"/>
      <c r="M15" s="59">
        <f t="shared" si="22"/>
        <v>0</v>
      </c>
      <c r="N15" s="59"/>
      <c r="O15" s="59">
        <f t="shared" si="23"/>
        <v>0</v>
      </c>
      <c r="P15" s="59"/>
      <c r="Q15" s="704">
        <f t="shared" si="24"/>
        <v>0</v>
      </c>
      <c r="R15" s="59"/>
      <c r="S15" s="59">
        <f t="shared" si="25"/>
        <v>0</v>
      </c>
      <c r="T15" s="59"/>
      <c r="U15" s="59">
        <f>IF(G15="E",C17,0)</f>
        <v>0</v>
      </c>
      <c r="V15" s="59"/>
      <c r="W15" s="59">
        <f t="shared" si="26"/>
        <v>0</v>
      </c>
      <c r="X15" s="59"/>
      <c r="Y15" s="367"/>
      <c r="Z15" s="687"/>
      <c r="AA15" s="59">
        <f t="shared" si="27"/>
        <v>0</v>
      </c>
      <c r="AB15" s="59"/>
      <c r="AC15" s="368"/>
      <c r="AD15" s="688"/>
      <c r="AE15" s="59">
        <f t="shared" si="28"/>
        <v>0</v>
      </c>
      <c r="AF15" s="59"/>
      <c r="AG15" s="367"/>
      <c r="AH15" s="687"/>
      <c r="AI15" s="62">
        <f t="shared" si="50"/>
        <v>0</v>
      </c>
      <c r="AJ15" s="59"/>
      <c r="AK15" s="59"/>
      <c r="AL15" s="63">
        <f t="shared" si="29"/>
        <v>0</v>
      </c>
      <c r="AM15" s="59">
        <f t="shared" si="30"/>
        <v>0</v>
      </c>
      <c r="AN15" s="59">
        <f t="shared" si="31"/>
        <v>0</v>
      </c>
      <c r="AO15" s="59">
        <f t="shared" si="32"/>
        <v>0</v>
      </c>
      <c r="AP15" s="59">
        <f t="shared" si="33"/>
        <v>0</v>
      </c>
      <c r="AQ15" s="59">
        <f t="shared" si="34"/>
        <v>0</v>
      </c>
      <c r="AR15" s="59">
        <f t="shared" si="35"/>
        <v>0</v>
      </c>
      <c r="AS15" s="59">
        <f t="shared" si="36"/>
        <v>0</v>
      </c>
      <c r="AT15" s="59">
        <f t="shared" si="37"/>
        <v>0</v>
      </c>
      <c r="AU15" s="59">
        <f t="shared" si="38"/>
        <v>0</v>
      </c>
      <c r="AV15" s="59">
        <f t="shared" si="39"/>
        <v>0</v>
      </c>
      <c r="AW15" s="59">
        <f t="shared" si="40"/>
        <v>0</v>
      </c>
      <c r="AX15" s="191">
        <f t="shared" si="51"/>
        <v>0</v>
      </c>
      <c r="AY15" s="62">
        <f t="shared" si="41"/>
        <v>0</v>
      </c>
      <c r="AZ15" s="59"/>
      <c r="BA15" s="64"/>
      <c r="BB15" s="59">
        <f t="shared" si="1"/>
        <v>0</v>
      </c>
      <c r="BC15" s="59">
        <f t="shared" si="2"/>
        <v>0</v>
      </c>
      <c r="BD15" s="59">
        <f t="shared" si="3"/>
        <v>0</v>
      </c>
      <c r="BE15" s="59">
        <f t="shared" si="4"/>
        <v>0</v>
      </c>
      <c r="BF15" s="59">
        <f t="shared" si="5"/>
        <v>0</v>
      </c>
      <c r="BG15" s="59">
        <f t="shared" si="6"/>
        <v>0</v>
      </c>
      <c r="BH15" s="59">
        <f t="shared" si="7"/>
        <v>0</v>
      </c>
      <c r="BI15" s="59">
        <f t="shared" si="42"/>
        <v>0</v>
      </c>
      <c r="BJ15" s="59">
        <f t="shared" si="43"/>
        <v>0</v>
      </c>
      <c r="BK15" s="59">
        <f t="shared" si="44"/>
        <v>0</v>
      </c>
      <c r="BL15" s="59">
        <f t="shared" si="8"/>
        <v>0</v>
      </c>
      <c r="BM15" s="59">
        <f t="shared" si="9"/>
        <v>0</v>
      </c>
      <c r="BN15" s="191">
        <f t="shared" si="52"/>
        <v>0</v>
      </c>
      <c r="BO15" s="62">
        <f t="shared" si="45"/>
        <v>0</v>
      </c>
      <c r="BP15" s="59"/>
      <c r="BQ15" s="64"/>
      <c r="BR15" s="59">
        <f t="shared" si="10"/>
        <v>0</v>
      </c>
      <c r="BS15" s="59">
        <f t="shared" si="11"/>
        <v>0</v>
      </c>
      <c r="BT15" s="59">
        <f t="shared" si="12"/>
        <v>0</v>
      </c>
      <c r="BU15" s="59">
        <f t="shared" si="13"/>
        <v>0</v>
      </c>
      <c r="BV15" s="59">
        <f t="shared" si="14"/>
        <v>0</v>
      </c>
      <c r="BW15" s="59">
        <f t="shared" si="15"/>
        <v>0</v>
      </c>
      <c r="BX15" s="59">
        <f t="shared" si="16"/>
        <v>0</v>
      </c>
      <c r="BY15" s="59">
        <f t="shared" si="46"/>
        <v>0</v>
      </c>
      <c r="BZ15" s="59">
        <f t="shared" si="47"/>
        <v>0</v>
      </c>
      <c r="CA15" s="59">
        <f t="shared" si="48"/>
        <v>0</v>
      </c>
      <c r="CB15" s="59">
        <f t="shared" si="17"/>
        <v>0</v>
      </c>
      <c r="CC15" s="59">
        <f t="shared" si="18"/>
        <v>0</v>
      </c>
      <c r="CD15" s="191">
        <f t="shared" si="53"/>
        <v>0</v>
      </c>
      <c r="CE15" s="62">
        <f t="shared" si="49"/>
        <v>0</v>
      </c>
    </row>
    <row r="16" spans="1:83" x14ac:dyDescent="0.2">
      <c r="A16" s="356"/>
      <c r="B16" s="357"/>
      <c r="C16" s="358"/>
      <c r="D16" s="455"/>
      <c r="E16" s="365"/>
      <c r="G16" s="59">
        <f>IF(E16="G-T",C16,0)</f>
        <v>0</v>
      </c>
      <c r="H16" s="59"/>
      <c r="I16" s="59">
        <f>IF(E16="G-S",C16,0)</f>
        <v>0</v>
      </c>
      <c r="J16" s="59"/>
      <c r="K16" s="59">
        <f>IF(E16="G-I",C16,0)</f>
        <v>0</v>
      </c>
      <c r="L16" s="59"/>
      <c r="M16" s="59">
        <f>IF(E16="G-U",C16,0)</f>
        <v>0</v>
      </c>
      <c r="N16" s="59"/>
      <c r="O16" s="59">
        <f>IF(E16="G-G",C16,0)</f>
        <v>0</v>
      </c>
      <c r="P16" s="59"/>
      <c r="Q16" s="704">
        <f t="shared" si="24"/>
        <v>0</v>
      </c>
      <c r="R16" s="59"/>
      <c r="S16" s="59">
        <f>IF(E16="T",C16,0)</f>
        <v>0</v>
      </c>
      <c r="T16" s="59"/>
      <c r="U16" s="59">
        <f>IF(G16="E",C18,0)</f>
        <v>0</v>
      </c>
      <c r="V16" s="59"/>
      <c r="W16" s="59">
        <f>IF(E16="CS",C16,0)</f>
        <v>0</v>
      </c>
      <c r="X16" s="59"/>
      <c r="Y16" s="367"/>
      <c r="Z16" s="687"/>
      <c r="AA16" s="59">
        <f>IF(E16="O",C16,0)</f>
        <v>0</v>
      </c>
      <c r="AB16" s="59"/>
      <c r="AC16" s="368"/>
      <c r="AD16" s="688"/>
      <c r="AE16" s="59">
        <f>IF(E16="C",C16,0)</f>
        <v>0</v>
      </c>
      <c r="AF16" s="59"/>
      <c r="AG16" s="367"/>
      <c r="AH16" s="687"/>
      <c r="AI16" s="62">
        <f>SUM(G16:AG16)</f>
        <v>0</v>
      </c>
      <c r="AJ16" s="59"/>
      <c r="AK16" s="59"/>
      <c r="AL16" s="63">
        <f>IF(Y16="I",W16,0)</f>
        <v>0</v>
      </c>
      <c r="AM16" s="59">
        <f>IF(Y16="SS",W16,0)</f>
        <v>0</v>
      </c>
      <c r="AN16" s="59">
        <f>IF(Y16="SI",W16,0)</f>
        <v>0</v>
      </c>
      <c r="AO16" s="59">
        <f>IF(Y16="SD",W16,0)</f>
        <v>0</v>
      </c>
      <c r="AP16" s="59">
        <f>IF(Y16="SSA",W16,0)</f>
        <v>0</v>
      </c>
      <c r="AQ16" s="59">
        <f>IF(Y16="SB",W16,0)</f>
        <v>0</v>
      </c>
      <c r="AR16" s="59">
        <f>IF(Y16="SOM",W16,0)</f>
        <v>0</v>
      </c>
      <c r="AS16" s="59">
        <f>IF(Y16="ST",W16,0)</f>
        <v>0</v>
      </c>
      <c r="AT16" s="59">
        <f t="shared" si="37"/>
        <v>0</v>
      </c>
      <c r="AU16" s="59">
        <f>IF(Y16="FS",W16,0)</f>
        <v>0</v>
      </c>
      <c r="AV16" s="59">
        <f>IF(Y16="CS",W16,0)</f>
        <v>0</v>
      </c>
      <c r="AW16" s="59">
        <f>IF(Y16="IN",W16,0)</f>
        <v>0</v>
      </c>
      <c r="AX16" s="191">
        <f>W16-AL16-AM16-AN16-AO16-AP16-AQ16-AR16-AS16-AU16-AV16-AW16</f>
        <v>0</v>
      </c>
      <c r="AY16" s="62">
        <f>SUM(AL16:AX16)</f>
        <v>0</v>
      </c>
      <c r="AZ16" s="59"/>
      <c r="BA16" s="64"/>
      <c r="BB16" s="59">
        <f t="shared" si="1"/>
        <v>0</v>
      </c>
      <c r="BC16" s="59">
        <f t="shared" si="2"/>
        <v>0</v>
      </c>
      <c r="BD16" s="59">
        <f t="shared" si="3"/>
        <v>0</v>
      </c>
      <c r="BE16" s="59">
        <f t="shared" si="4"/>
        <v>0</v>
      </c>
      <c r="BF16" s="59">
        <f t="shared" si="5"/>
        <v>0</v>
      </c>
      <c r="BG16" s="59">
        <f t="shared" si="6"/>
        <v>0</v>
      </c>
      <c r="BH16" s="59">
        <f t="shared" si="7"/>
        <v>0</v>
      </c>
      <c r="BI16" s="59">
        <f>IF(AC16="ST",AA16,0)</f>
        <v>0</v>
      </c>
      <c r="BJ16" s="59">
        <f t="shared" si="43"/>
        <v>0</v>
      </c>
      <c r="BK16" s="59">
        <f>IF(AC16="FS",AA16,0)</f>
        <v>0</v>
      </c>
      <c r="BL16" s="59">
        <f t="shared" si="8"/>
        <v>0</v>
      </c>
      <c r="BM16" s="59">
        <f t="shared" si="9"/>
        <v>0</v>
      </c>
      <c r="BN16" s="191">
        <f>AA16-BB16-BC16-BD16-BE16-BF16-BG16-BH16-BI16-BK16-BL16-BM16</f>
        <v>0</v>
      </c>
      <c r="BO16" s="62">
        <f>SUM(BB16:BN16)</f>
        <v>0</v>
      </c>
      <c r="BP16" s="59"/>
      <c r="BQ16" s="64"/>
      <c r="BR16" s="59">
        <f t="shared" si="10"/>
        <v>0</v>
      </c>
      <c r="BS16" s="59">
        <f t="shared" si="11"/>
        <v>0</v>
      </c>
      <c r="BT16" s="59">
        <f t="shared" si="12"/>
        <v>0</v>
      </c>
      <c r="BU16" s="59">
        <f t="shared" si="13"/>
        <v>0</v>
      </c>
      <c r="BV16" s="59">
        <f t="shared" si="14"/>
        <v>0</v>
      </c>
      <c r="BW16" s="59">
        <f t="shared" si="15"/>
        <v>0</v>
      </c>
      <c r="BX16" s="59">
        <f t="shared" si="16"/>
        <v>0</v>
      </c>
      <c r="BY16" s="59">
        <f>IF(AG16="ST",AE16,0)</f>
        <v>0</v>
      </c>
      <c r="BZ16" s="59">
        <f t="shared" si="47"/>
        <v>0</v>
      </c>
      <c r="CA16" s="59">
        <f>IF(AG16="FS",AE16,0)</f>
        <v>0</v>
      </c>
      <c r="CB16" s="59">
        <f t="shared" si="17"/>
        <v>0</v>
      </c>
      <c r="CC16" s="59">
        <f t="shared" si="18"/>
        <v>0</v>
      </c>
      <c r="CD16" s="191">
        <f>AE16-BR16-BS16-BT16-BU16-BV16-BW16-BX16-BY16-CA16-CB16-CC16</f>
        <v>0</v>
      </c>
      <c r="CE16" s="62">
        <f>SUM(BR16:CD16)</f>
        <v>0</v>
      </c>
    </row>
    <row r="17" spans="1:83" x14ac:dyDescent="0.2">
      <c r="A17" s="359"/>
      <c r="B17" s="357"/>
      <c r="C17" s="358"/>
      <c r="D17" s="455"/>
      <c r="E17" s="365"/>
      <c r="G17" s="59">
        <f t="shared" si="19"/>
        <v>0</v>
      </c>
      <c r="H17" s="59"/>
      <c r="I17" s="59">
        <f t="shared" si="20"/>
        <v>0</v>
      </c>
      <c r="J17" s="59"/>
      <c r="K17" s="59">
        <f t="shared" si="21"/>
        <v>0</v>
      </c>
      <c r="L17" s="59"/>
      <c r="M17" s="59">
        <f t="shared" si="22"/>
        <v>0</v>
      </c>
      <c r="N17" s="59"/>
      <c r="O17" s="59">
        <f t="shared" si="23"/>
        <v>0</v>
      </c>
      <c r="P17" s="59"/>
      <c r="Q17" s="704">
        <f t="shared" si="24"/>
        <v>0</v>
      </c>
      <c r="R17" s="59"/>
      <c r="S17" s="59">
        <f t="shared" si="25"/>
        <v>0</v>
      </c>
      <c r="T17" s="59"/>
      <c r="U17" s="59">
        <f>IF(G17="E",C18,0)</f>
        <v>0</v>
      </c>
      <c r="V17" s="59"/>
      <c r="W17" s="59">
        <f t="shared" si="26"/>
        <v>0</v>
      </c>
      <c r="X17" s="59"/>
      <c r="Y17" s="367"/>
      <c r="Z17" s="687"/>
      <c r="AA17" s="59">
        <f t="shared" si="27"/>
        <v>0</v>
      </c>
      <c r="AB17" s="59"/>
      <c r="AC17" s="368"/>
      <c r="AD17" s="688"/>
      <c r="AE17" s="59">
        <f t="shared" si="28"/>
        <v>0</v>
      </c>
      <c r="AF17" s="59"/>
      <c r="AG17" s="367"/>
      <c r="AH17" s="687"/>
      <c r="AI17" s="62">
        <f t="shared" si="50"/>
        <v>0</v>
      </c>
      <c r="AJ17" s="59"/>
      <c r="AK17" s="59"/>
      <c r="AL17" s="63">
        <f t="shared" si="29"/>
        <v>0</v>
      </c>
      <c r="AM17" s="59">
        <f t="shared" si="30"/>
        <v>0</v>
      </c>
      <c r="AN17" s="59">
        <f t="shared" si="31"/>
        <v>0</v>
      </c>
      <c r="AO17" s="59">
        <f t="shared" si="32"/>
        <v>0</v>
      </c>
      <c r="AP17" s="59">
        <f t="shared" si="33"/>
        <v>0</v>
      </c>
      <c r="AQ17" s="59">
        <f t="shared" si="34"/>
        <v>0</v>
      </c>
      <c r="AR17" s="59">
        <f t="shared" si="35"/>
        <v>0</v>
      </c>
      <c r="AS17" s="59">
        <f t="shared" si="36"/>
        <v>0</v>
      </c>
      <c r="AT17" s="59">
        <f t="shared" si="37"/>
        <v>0</v>
      </c>
      <c r="AU17" s="59">
        <f t="shared" si="38"/>
        <v>0</v>
      </c>
      <c r="AV17" s="59">
        <f t="shared" si="39"/>
        <v>0</v>
      </c>
      <c r="AW17" s="59">
        <f t="shared" si="40"/>
        <v>0</v>
      </c>
      <c r="AX17" s="191">
        <f t="shared" si="51"/>
        <v>0</v>
      </c>
      <c r="AY17" s="62">
        <f t="shared" si="41"/>
        <v>0</v>
      </c>
      <c r="AZ17" s="59"/>
      <c r="BA17" s="64"/>
      <c r="BB17" s="59">
        <f t="shared" si="1"/>
        <v>0</v>
      </c>
      <c r="BC17" s="59">
        <f t="shared" si="2"/>
        <v>0</v>
      </c>
      <c r="BD17" s="59">
        <f t="shared" si="3"/>
        <v>0</v>
      </c>
      <c r="BE17" s="59">
        <f t="shared" si="4"/>
        <v>0</v>
      </c>
      <c r="BF17" s="59">
        <f t="shared" si="5"/>
        <v>0</v>
      </c>
      <c r="BG17" s="59">
        <f t="shared" si="6"/>
        <v>0</v>
      </c>
      <c r="BH17" s="59">
        <f t="shared" si="7"/>
        <v>0</v>
      </c>
      <c r="BI17" s="59">
        <f t="shared" si="42"/>
        <v>0</v>
      </c>
      <c r="BJ17" s="59">
        <f t="shared" si="43"/>
        <v>0</v>
      </c>
      <c r="BK17" s="59">
        <f t="shared" si="44"/>
        <v>0</v>
      </c>
      <c r="BL17" s="59">
        <f t="shared" si="8"/>
        <v>0</v>
      </c>
      <c r="BM17" s="59">
        <f t="shared" si="9"/>
        <v>0</v>
      </c>
      <c r="BN17" s="191">
        <f t="shared" si="52"/>
        <v>0</v>
      </c>
      <c r="BO17" s="62">
        <f t="shared" si="45"/>
        <v>0</v>
      </c>
      <c r="BP17" s="59"/>
      <c r="BQ17" s="64"/>
      <c r="BR17" s="59">
        <f t="shared" si="10"/>
        <v>0</v>
      </c>
      <c r="BS17" s="59">
        <f t="shared" si="11"/>
        <v>0</v>
      </c>
      <c r="BT17" s="59">
        <f t="shared" si="12"/>
        <v>0</v>
      </c>
      <c r="BU17" s="59">
        <f t="shared" si="13"/>
        <v>0</v>
      </c>
      <c r="BV17" s="59">
        <f t="shared" si="14"/>
        <v>0</v>
      </c>
      <c r="BW17" s="59">
        <f t="shared" si="15"/>
        <v>0</v>
      </c>
      <c r="BX17" s="59">
        <f t="shared" si="16"/>
        <v>0</v>
      </c>
      <c r="BY17" s="59">
        <f t="shared" si="46"/>
        <v>0</v>
      </c>
      <c r="BZ17" s="59">
        <f t="shared" si="47"/>
        <v>0</v>
      </c>
      <c r="CA17" s="59">
        <f t="shared" si="48"/>
        <v>0</v>
      </c>
      <c r="CB17" s="59">
        <f t="shared" si="17"/>
        <v>0</v>
      </c>
      <c r="CC17" s="59">
        <f t="shared" si="18"/>
        <v>0</v>
      </c>
      <c r="CD17" s="191">
        <f t="shared" si="53"/>
        <v>0</v>
      </c>
      <c r="CE17" s="62">
        <f t="shared" si="49"/>
        <v>0</v>
      </c>
    </row>
    <row r="18" spans="1:83" x14ac:dyDescent="0.2">
      <c r="A18" s="359"/>
      <c r="B18" s="357"/>
      <c r="C18" s="358"/>
      <c r="D18" s="455"/>
      <c r="E18" s="365"/>
      <c r="G18" s="59">
        <f t="shared" si="19"/>
        <v>0</v>
      </c>
      <c r="H18" s="59"/>
      <c r="I18" s="59">
        <f t="shared" si="20"/>
        <v>0</v>
      </c>
      <c r="J18" s="59"/>
      <c r="K18" s="59">
        <f t="shared" si="21"/>
        <v>0</v>
      </c>
      <c r="L18" s="59"/>
      <c r="M18" s="59">
        <f t="shared" si="22"/>
        <v>0</v>
      </c>
      <c r="N18" s="59"/>
      <c r="O18" s="59">
        <f t="shared" si="23"/>
        <v>0</v>
      </c>
      <c r="P18" s="59"/>
      <c r="Q18" s="704">
        <f t="shared" si="24"/>
        <v>0</v>
      </c>
      <c r="R18" s="59"/>
      <c r="S18" s="59">
        <f t="shared" si="25"/>
        <v>0</v>
      </c>
      <c r="T18" s="59"/>
      <c r="U18" s="59">
        <f>IF(G18="E",C19,0)</f>
        <v>0</v>
      </c>
      <c r="V18" s="59"/>
      <c r="W18" s="59">
        <f t="shared" si="26"/>
        <v>0</v>
      </c>
      <c r="X18" s="59"/>
      <c r="Y18" s="367"/>
      <c r="Z18" s="687"/>
      <c r="AA18" s="59">
        <f t="shared" si="27"/>
        <v>0</v>
      </c>
      <c r="AB18" s="59"/>
      <c r="AC18" s="368"/>
      <c r="AD18" s="688"/>
      <c r="AE18" s="59">
        <f t="shared" si="28"/>
        <v>0</v>
      </c>
      <c r="AF18" s="59"/>
      <c r="AG18" s="367"/>
      <c r="AH18" s="687"/>
      <c r="AI18" s="62">
        <f t="shared" si="50"/>
        <v>0</v>
      </c>
      <c r="AJ18" s="59"/>
      <c r="AK18" s="59"/>
      <c r="AL18" s="63">
        <f t="shared" si="29"/>
        <v>0</v>
      </c>
      <c r="AM18" s="59">
        <f t="shared" si="30"/>
        <v>0</v>
      </c>
      <c r="AN18" s="59">
        <f t="shared" si="31"/>
        <v>0</v>
      </c>
      <c r="AO18" s="59">
        <f t="shared" si="32"/>
        <v>0</v>
      </c>
      <c r="AP18" s="59">
        <f t="shared" si="33"/>
        <v>0</v>
      </c>
      <c r="AQ18" s="59">
        <f t="shared" si="34"/>
        <v>0</v>
      </c>
      <c r="AR18" s="59">
        <f t="shared" si="35"/>
        <v>0</v>
      </c>
      <c r="AS18" s="59">
        <f t="shared" si="36"/>
        <v>0</v>
      </c>
      <c r="AT18" s="59">
        <f t="shared" si="37"/>
        <v>0</v>
      </c>
      <c r="AU18" s="59">
        <f t="shared" si="38"/>
        <v>0</v>
      </c>
      <c r="AV18" s="59">
        <f t="shared" si="39"/>
        <v>0</v>
      </c>
      <c r="AW18" s="59">
        <f t="shared" si="40"/>
        <v>0</v>
      </c>
      <c r="AX18" s="191">
        <f t="shared" si="51"/>
        <v>0</v>
      </c>
      <c r="AY18" s="62">
        <f t="shared" si="41"/>
        <v>0</v>
      </c>
      <c r="AZ18" s="59"/>
      <c r="BA18" s="64"/>
      <c r="BB18" s="59">
        <f t="shared" si="1"/>
        <v>0</v>
      </c>
      <c r="BC18" s="59">
        <f t="shared" si="2"/>
        <v>0</v>
      </c>
      <c r="BD18" s="59">
        <f t="shared" si="3"/>
        <v>0</v>
      </c>
      <c r="BE18" s="59">
        <f t="shared" si="4"/>
        <v>0</v>
      </c>
      <c r="BF18" s="59">
        <f t="shared" si="5"/>
        <v>0</v>
      </c>
      <c r="BG18" s="59">
        <f t="shared" si="6"/>
        <v>0</v>
      </c>
      <c r="BH18" s="59">
        <f t="shared" si="7"/>
        <v>0</v>
      </c>
      <c r="BI18" s="59">
        <f t="shared" si="42"/>
        <v>0</v>
      </c>
      <c r="BJ18" s="59">
        <f t="shared" si="43"/>
        <v>0</v>
      </c>
      <c r="BK18" s="59">
        <f t="shared" si="44"/>
        <v>0</v>
      </c>
      <c r="BL18" s="59">
        <f t="shared" si="8"/>
        <v>0</v>
      </c>
      <c r="BM18" s="59">
        <f t="shared" si="9"/>
        <v>0</v>
      </c>
      <c r="BN18" s="191">
        <f t="shared" si="52"/>
        <v>0</v>
      </c>
      <c r="BO18" s="62">
        <f t="shared" si="45"/>
        <v>0</v>
      </c>
      <c r="BP18" s="59"/>
      <c r="BQ18" s="64"/>
      <c r="BR18" s="59">
        <f t="shared" si="10"/>
        <v>0</v>
      </c>
      <c r="BS18" s="59">
        <f t="shared" si="11"/>
        <v>0</v>
      </c>
      <c r="BT18" s="59">
        <f t="shared" si="12"/>
        <v>0</v>
      </c>
      <c r="BU18" s="59">
        <f t="shared" si="13"/>
        <v>0</v>
      </c>
      <c r="BV18" s="59">
        <f t="shared" si="14"/>
        <v>0</v>
      </c>
      <c r="BW18" s="59">
        <f t="shared" si="15"/>
        <v>0</v>
      </c>
      <c r="BX18" s="59">
        <f t="shared" si="16"/>
        <v>0</v>
      </c>
      <c r="BY18" s="59">
        <f t="shared" si="46"/>
        <v>0</v>
      </c>
      <c r="BZ18" s="59">
        <f t="shared" si="47"/>
        <v>0</v>
      </c>
      <c r="CA18" s="59">
        <f t="shared" si="48"/>
        <v>0</v>
      </c>
      <c r="CB18" s="59">
        <f t="shared" si="17"/>
        <v>0</v>
      </c>
      <c r="CC18" s="59">
        <f t="shared" si="18"/>
        <v>0</v>
      </c>
      <c r="CD18" s="191">
        <f t="shared" si="53"/>
        <v>0</v>
      </c>
      <c r="CE18" s="62">
        <f t="shared" si="49"/>
        <v>0</v>
      </c>
    </row>
    <row r="19" spans="1:83" x14ac:dyDescent="0.2">
      <c r="A19" s="359"/>
      <c r="B19" s="357"/>
      <c r="C19" s="358"/>
      <c r="D19" s="455"/>
      <c r="E19" s="365"/>
      <c r="G19" s="59">
        <f t="shared" si="19"/>
        <v>0</v>
      </c>
      <c r="H19" s="59"/>
      <c r="I19" s="59">
        <f t="shared" si="20"/>
        <v>0</v>
      </c>
      <c r="J19" s="59"/>
      <c r="K19" s="59">
        <f t="shared" si="21"/>
        <v>0</v>
      </c>
      <c r="L19" s="59"/>
      <c r="M19" s="59">
        <f t="shared" si="22"/>
        <v>0</v>
      </c>
      <c r="N19" s="59"/>
      <c r="O19" s="59">
        <f t="shared" si="23"/>
        <v>0</v>
      </c>
      <c r="P19" s="59"/>
      <c r="Q19" s="704">
        <f t="shared" si="24"/>
        <v>0</v>
      </c>
      <c r="R19" s="59"/>
      <c r="S19" s="59">
        <f t="shared" si="25"/>
        <v>0</v>
      </c>
      <c r="T19" s="59"/>
      <c r="U19" s="59">
        <f>IF(G19="E",#REF!,0)</f>
        <v>0</v>
      </c>
      <c r="V19" s="59"/>
      <c r="W19" s="59">
        <f t="shared" si="26"/>
        <v>0</v>
      </c>
      <c r="X19" s="59"/>
      <c r="Y19" s="368"/>
      <c r="Z19" s="688"/>
      <c r="AA19" s="59">
        <f t="shared" si="27"/>
        <v>0</v>
      </c>
      <c r="AB19" s="59"/>
      <c r="AC19" s="368"/>
      <c r="AD19" s="688"/>
      <c r="AE19" s="59">
        <f t="shared" si="28"/>
        <v>0</v>
      </c>
      <c r="AF19" s="59"/>
      <c r="AG19" s="367"/>
      <c r="AH19" s="687"/>
      <c r="AI19" s="62">
        <f t="shared" si="50"/>
        <v>0</v>
      </c>
      <c r="AJ19" s="59"/>
      <c r="AK19" s="59"/>
      <c r="AL19" s="63">
        <f t="shared" si="29"/>
        <v>0</v>
      </c>
      <c r="AM19" s="59">
        <f t="shared" si="30"/>
        <v>0</v>
      </c>
      <c r="AN19" s="59">
        <f t="shared" si="31"/>
        <v>0</v>
      </c>
      <c r="AO19" s="59">
        <f t="shared" si="32"/>
        <v>0</v>
      </c>
      <c r="AP19" s="59">
        <f t="shared" si="33"/>
        <v>0</v>
      </c>
      <c r="AQ19" s="59">
        <f t="shared" si="34"/>
        <v>0</v>
      </c>
      <c r="AR19" s="59">
        <f t="shared" si="35"/>
        <v>0</v>
      </c>
      <c r="AS19" s="59">
        <f t="shared" si="36"/>
        <v>0</v>
      </c>
      <c r="AT19" s="59">
        <f t="shared" si="37"/>
        <v>0</v>
      </c>
      <c r="AU19" s="59">
        <f t="shared" si="38"/>
        <v>0</v>
      </c>
      <c r="AV19" s="59">
        <f t="shared" si="39"/>
        <v>0</v>
      </c>
      <c r="AW19" s="59">
        <f t="shared" si="40"/>
        <v>0</v>
      </c>
      <c r="AX19" s="191">
        <f t="shared" si="51"/>
        <v>0</v>
      </c>
      <c r="AY19" s="62">
        <f t="shared" si="41"/>
        <v>0</v>
      </c>
      <c r="AZ19" s="59"/>
      <c r="BA19" s="64"/>
      <c r="BB19" s="59">
        <f t="shared" si="1"/>
        <v>0</v>
      </c>
      <c r="BC19" s="59">
        <f t="shared" si="2"/>
        <v>0</v>
      </c>
      <c r="BD19" s="59">
        <f t="shared" si="3"/>
        <v>0</v>
      </c>
      <c r="BE19" s="59">
        <f t="shared" si="4"/>
        <v>0</v>
      </c>
      <c r="BF19" s="59">
        <f t="shared" si="5"/>
        <v>0</v>
      </c>
      <c r="BG19" s="59">
        <f t="shared" si="6"/>
        <v>0</v>
      </c>
      <c r="BH19" s="59">
        <f t="shared" si="7"/>
        <v>0</v>
      </c>
      <c r="BI19" s="59">
        <f t="shared" si="42"/>
        <v>0</v>
      </c>
      <c r="BJ19" s="59">
        <f t="shared" si="43"/>
        <v>0</v>
      </c>
      <c r="BK19" s="59">
        <f t="shared" si="44"/>
        <v>0</v>
      </c>
      <c r="BL19" s="59">
        <f t="shared" si="8"/>
        <v>0</v>
      </c>
      <c r="BM19" s="59">
        <f t="shared" si="9"/>
        <v>0</v>
      </c>
      <c r="BN19" s="191">
        <f t="shared" si="52"/>
        <v>0</v>
      </c>
      <c r="BO19" s="62">
        <f t="shared" si="45"/>
        <v>0</v>
      </c>
      <c r="BP19" s="59"/>
      <c r="BQ19" s="64"/>
      <c r="BR19" s="59">
        <f t="shared" si="10"/>
        <v>0</v>
      </c>
      <c r="BS19" s="59">
        <f t="shared" si="11"/>
        <v>0</v>
      </c>
      <c r="BT19" s="59">
        <f t="shared" si="12"/>
        <v>0</v>
      </c>
      <c r="BU19" s="59">
        <f t="shared" si="13"/>
        <v>0</v>
      </c>
      <c r="BV19" s="59">
        <f t="shared" si="14"/>
        <v>0</v>
      </c>
      <c r="BW19" s="59">
        <f t="shared" si="15"/>
        <v>0</v>
      </c>
      <c r="BX19" s="59">
        <f t="shared" si="16"/>
        <v>0</v>
      </c>
      <c r="BY19" s="59">
        <f t="shared" si="46"/>
        <v>0</v>
      </c>
      <c r="BZ19" s="59">
        <f t="shared" si="47"/>
        <v>0</v>
      </c>
      <c r="CA19" s="59">
        <f t="shared" si="48"/>
        <v>0</v>
      </c>
      <c r="CB19" s="59">
        <f t="shared" si="17"/>
        <v>0</v>
      </c>
      <c r="CC19" s="59">
        <f t="shared" si="18"/>
        <v>0</v>
      </c>
      <c r="CD19" s="191">
        <f t="shared" si="53"/>
        <v>0</v>
      </c>
      <c r="CE19" s="62">
        <f t="shared" si="49"/>
        <v>0</v>
      </c>
    </row>
    <row r="20" spans="1:83" x14ac:dyDescent="0.2">
      <c r="A20" s="356"/>
      <c r="B20" s="357"/>
      <c r="C20" s="358"/>
      <c r="D20" s="455"/>
      <c r="E20" s="365"/>
      <c r="G20" s="59">
        <f>IF(E20="G-T",C20,0)</f>
        <v>0</v>
      </c>
      <c r="H20" s="59"/>
      <c r="I20" s="59">
        <f t="shared" si="20"/>
        <v>0</v>
      </c>
      <c r="J20" s="59"/>
      <c r="K20" s="59">
        <f t="shared" si="21"/>
        <v>0</v>
      </c>
      <c r="L20" s="59"/>
      <c r="M20" s="59">
        <f t="shared" si="22"/>
        <v>0</v>
      </c>
      <c r="N20" s="59"/>
      <c r="O20" s="59">
        <f t="shared" si="23"/>
        <v>0</v>
      </c>
      <c r="P20" s="59"/>
      <c r="Q20" s="704">
        <f t="shared" si="24"/>
        <v>0</v>
      </c>
      <c r="R20" s="59"/>
      <c r="S20" s="59">
        <f t="shared" si="25"/>
        <v>0</v>
      </c>
      <c r="T20" s="59"/>
      <c r="U20" s="59">
        <f>IF(G20="E",#REF!,0)</f>
        <v>0</v>
      </c>
      <c r="V20" s="59"/>
      <c r="W20" s="59">
        <f t="shared" si="26"/>
        <v>0</v>
      </c>
      <c r="X20" s="59"/>
      <c r="Y20" s="368"/>
      <c r="Z20" s="688"/>
      <c r="AA20" s="59">
        <f t="shared" si="27"/>
        <v>0</v>
      </c>
      <c r="AB20" s="59"/>
      <c r="AC20" s="368"/>
      <c r="AD20" s="688"/>
      <c r="AE20" s="59">
        <f t="shared" si="28"/>
        <v>0</v>
      </c>
      <c r="AF20" s="59"/>
      <c r="AG20" s="367"/>
      <c r="AH20" s="687"/>
      <c r="AI20" s="62">
        <f t="shared" si="50"/>
        <v>0</v>
      </c>
      <c r="AJ20" s="59"/>
      <c r="AK20" s="59"/>
      <c r="AL20" s="63">
        <f t="shared" si="29"/>
        <v>0</v>
      </c>
      <c r="AM20" s="59">
        <f t="shared" si="30"/>
        <v>0</v>
      </c>
      <c r="AN20" s="59">
        <f t="shared" si="31"/>
        <v>0</v>
      </c>
      <c r="AO20" s="59">
        <f t="shared" si="32"/>
        <v>0</v>
      </c>
      <c r="AP20" s="59">
        <f t="shared" si="33"/>
        <v>0</v>
      </c>
      <c r="AQ20" s="59">
        <f t="shared" si="34"/>
        <v>0</v>
      </c>
      <c r="AR20" s="59">
        <f t="shared" si="35"/>
        <v>0</v>
      </c>
      <c r="AS20" s="59">
        <f t="shared" si="36"/>
        <v>0</v>
      </c>
      <c r="AT20" s="59">
        <f t="shared" si="37"/>
        <v>0</v>
      </c>
      <c r="AU20" s="59">
        <f t="shared" si="38"/>
        <v>0</v>
      </c>
      <c r="AV20" s="59">
        <f t="shared" si="39"/>
        <v>0</v>
      </c>
      <c r="AW20" s="59">
        <f t="shared" si="40"/>
        <v>0</v>
      </c>
      <c r="AX20" s="191">
        <f t="shared" si="51"/>
        <v>0</v>
      </c>
      <c r="AY20" s="62">
        <f t="shared" si="41"/>
        <v>0</v>
      </c>
      <c r="AZ20" s="59"/>
      <c r="BA20" s="64"/>
      <c r="BB20" s="59">
        <f t="shared" si="1"/>
        <v>0</v>
      </c>
      <c r="BC20" s="59">
        <f t="shared" si="2"/>
        <v>0</v>
      </c>
      <c r="BD20" s="59">
        <f t="shared" si="3"/>
        <v>0</v>
      </c>
      <c r="BE20" s="59">
        <f t="shared" si="4"/>
        <v>0</v>
      </c>
      <c r="BF20" s="59">
        <f t="shared" si="5"/>
        <v>0</v>
      </c>
      <c r="BG20" s="59">
        <f t="shared" si="6"/>
        <v>0</v>
      </c>
      <c r="BH20" s="59">
        <f t="shared" si="7"/>
        <v>0</v>
      </c>
      <c r="BI20" s="59">
        <f t="shared" si="42"/>
        <v>0</v>
      </c>
      <c r="BJ20" s="59">
        <f t="shared" si="43"/>
        <v>0</v>
      </c>
      <c r="BK20" s="59">
        <f t="shared" si="44"/>
        <v>0</v>
      </c>
      <c r="BL20" s="59">
        <f t="shared" si="8"/>
        <v>0</v>
      </c>
      <c r="BM20" s="59">
        <f t="shared" si="9"/>
        <v>0</v>
      </c>
      <c r="BN20" s="191">
        <f t="shared" si="52"/>
        <v>0</v>
      </c>
      <c r="BO20" s="62">
        <f t="shared" si="45"/>
        <v>0</v>
      </c>
      <c r="BP20" s="59"/>
      <c r="BQ20" s="64"/>
      <c r="BR20" s="59">
        <f t="shared" si="10"/>
        <v>0</v>
      </c>
      <c r="BS20" s="59">
        <f t="shared" si="11"/>
        <v>0</v>
      </c>
      <c r="BT20" s="59">
        <f t="shared" si="12"/>
        <v>0</v>
      </c>
      <c r="BU20" s="59">
        <f t="shared" si="13"/>
        <v>0</v>
      </c>
      <c r="BV20" s="59">
        <f t="shared" si="14"/>
        <v>0</v>
      </c>
      <c r="BW20" s="59">
        <f t="shared" si="15"/>
        <v>0</v>
      </c>
      <c r="BX20" s="59">
        <f t="shared" si="16"/>
        <v>0</v>
      </c>
      <c r="BY20" s="59">
        <f t="shared" si="46"/>
        <v>0</v>
      </c>
      <c r="BZ20" s="59">
        <f t="shared" si="47"/>
        <v>0</v>
      </c>
      <c r="CA20" s="59">
        <f t="shared" si="48"/>
        <v>0</v>
      </c>
      <c r="CB20" s="59">
        <f t="shared" si="17"/>
        <v>0</v>
      </c>
      <c r="CC20" s="59">
        <f t="shared" si="18"/>
        <v>0</v>
      </c>
      <c r="CD20" s="191">
        <f t="shared" si="53"/>
        <v>0</v>
      </c>
      <c r="CE20" s="62">
        <f t="shared" si="49"/>
        <v>0</v>
      </c>
    </row>
    <row r="21" spans="1:83" x14ac:dyDescent="0.2">
      <c r="A21" s="356"/>
      <c r="B21" s="357"/>
      <c r="C21" s="358"/>
      <c r="D21" s="455"/>
      <c r="E21" s="365"/>
      <c r="G21" s="59">
        <f t="shared" si="19"/>
        <v>0</v>
      </c>
      <c r="H21" s="59"/>
      <c r="I21" s="59">
        <f t="shared" si="20"/>
        <v>0</v>
      </c>
      <c r="J21" s="59"/>
      <c r="K21" s="59">
        <f t="shared" si="21"/>
        <v>0</v>
      </c>
      <c r="L21" s="59"/>
      <c r="M21" s="59">
        <f t="shared" si="22"/>
        <v>0</v>
      </c>
      <c r="N21" s="59"/>
      <c r="O21" s="59">
        <f t="shared" si="23"/>
        <v>0</v>
      </c>
      <c r="P21" s="59"/>
      <c r="Q21" s="704">
        <f t="shared" si="24"/>
        <v>0</v>
      </c>
      <c r="R21" s="59"/>
      <c r="S21" s="59">
        <f t="shared" si="25"/>
        <v>0</v>
      </c>
      <c r="T21" s="59"/>
      <c r="U21" s="59">
        <f>IF(G21="E",C22,0)</f>
        <v>0</v>
      </c>
      <c r="V21" s="59"/>
      <c r="W21" s="59">
        <f t="shared" si="26"/>
        <v>0</v>
      </c>
      <c r="X21" s="59"/>
      <c r="Y21" s="367"/>
      <c r="Z21" s="687"/>
      <c r="AA21" s="59">
        <f t="shared" si="27"/>
        <v>0</v>
      </c>
      <c r="AB21" s="59"/>
      <c r="AC21" s="368"/>
      <c r="AD21" s="688"/>
      <c r="AE21" s="59">
        <f t="shared" si="28"/>
        <v>0</v>
      </c>
      <c r="AF21" s="59"/>
      <c r="AG21" s="367"/>
      <c r="AH21" s="687"/>
      <c r="AI21" s="62">
        <f t="shared" si="50"/>
        <v>0</v>
      </c>
      <c r="AJ21" s="59"/>
      <c r="AK21" s="59"/>
      <c r="AL21" s="63">
        <f t="shared" si="29"/>
        <v>0</v>
      </c>
      <c r="AM21" s="59">
        <f t="shared" si="30"/>
        <v>0</v>
      </c>
      <c r="AN21" s="59">
        <f t="shared" si="31"/>
        <v>0</v>
      </c>
      <c r="AO21" s="59">
        <f t="shared" si="32"/>
        <v>0</v>
      </c>
      <c r="AP21" s="59">
        <f t="shared" si="33"/>
        <v>0</v>
      </c>
      <c r="AQ21" s="59">
        <f t="shared" si="34"/>
        <v>0</v>
      </c>
      <c r="AR21" s="59">
        <f t="shared" si="35"/>
        <v>0</v>
      </c>
      <c r="AS21" s="59">
        <f t="shared" si="36"/>
        <v>0</v>
      </c>
      <c r="AT21" s="59">
        <f t="shared" si="37"/>
        <v>0</v>
      </c>
      <c r="AU21" s="59">
        <f t="shared" si="38"/>
        <v>0</v>
      </c>
      <c r="AV21" s="59">
        <f t="shared" si="39"/>
        <v>0</v>
      </c>
      <c r="AW21" s="59">
        <f t="shared" si="40"/>
        <v>0</v>
      </c>
      <c r="AX21" s="191">
        <f t="shared" si="51"/>
        <v>0</v>
      </c>
      <c r="AY21" s="62">
        <f t="shared" si="41"/>
        <v>0</v>
      </c>
      <c r="AZ21" s="59"/>
      <c r="BA21" s="64"/>
      <c r="BB21" s="59">
        <f t="shared" si="1"/>
        <v>0</v>
      </c>
      <c r="BC21" s="59">
        <f t="shared" si="2"/>
        <v>0</v>
      </c>
      <c r="BD21" s="59">
        <f t="shared" si="3"/>
        <v>0</v>
      </c>
      <c r="BE21" s="59">
        <f t="shared" si="4"/>
        <v>0</v>
      </c>
      <c r="BF21" s="59">
        <f t="shared" si="5"/>
        <v>0</v>
      </c>
      <c r="BG21" s="59">
        <f t="shared" si="6"/>
        <v>0</v>
      </c>
      <c r="BH21" s="59">
        <f t="shared" si="7"/>
        <v>0</v>
      </c>
      <c r="BI21" s="59">
        <f t="shared" si="42"/>
        <v>0</v>
      </c>
      <c r="BJ21" s="59">
        <f t="shared" si="43"/>
        <v>0</v>
      </c>
      <c r="BK21" s="59">
        <f t="shared" si="44"/>
        <v>0</v>
      </c>
      <c r="BL21" s="59">
        <f t="shared" si="8"/>
        <v>0</v>
      </c>
      <c r="BM21" s="59">
        <f t="shared" si="9"/>
        <v>0</v>
      </c>
      <c r="BN21" s="191">
        <f t="shared" si="52"/>
        <v>0</v>
      </c>
      <c r="BO21" s="62">
        <f t="shared" si="45"/>
        <v>0</v>
      </c>
      <c r="BP21" s="59"/>
      <c r="BQ21" s="64"/>
      <c r="BR21" s="59">
        <f t="shared" si="10"/>
        <v>0</v>
      </c>
      <c r="BS21" s="59">
        <f t="shared" si="11"/>
        <v>0</v>
      </c>
      <c r="BT21" s="59">
        <f t="shared" si="12"/>
        <v>0</v>
      </c>
      <c r="BU21" s="59">
        <f t="shared" si="13"/>
        <v>0</v>
      </c>
      <c r="BV21" s="59">
        <f t="shared" si="14"/>
        <v>0</v>
      </c>
      <c r="BW21" s="59">
        <f t="shared" si="15"/>
        <v>0</v>
      </c>
      <c r="BX21" s="59">
        <f t="shared" si="16"/>
        <v>0</v>
      </c>
      <c r="BY21" s="59">
        <f t="shared" si="46"/>
        <v>0</v>
      </c>
      <c r="BZ21" s="59">
        <f t="shared" si="47"/>
        <v>0</v>
      </c>
      <c r="CA21" s="59">
        <f t="shared" si="48"/>
        <v>0</v>
      </c>
      <c r="CB21" s="59">
        <f t="shared" si="17"/>
        <v>0</v>
      </c>
      <c r="CC21" s="59">
        <f t="shared" si="18"/>
        <v>0</v>
      </c>
      <c r="CD21" s="191">
        <f t="shared" si="53"/>
        <v>0</v>
      </c>
      <c r="CE21" s="62">
        <f t="shared" si="49"/>
        <v>0</v>
      </c>
    </row>
    <row r="22" spans="1:83" x14ac:dyDescent="0.2">
      <c r="A22" s="359"/>
      <c r="B22" s="357"/>
      <c r="C22" s="358"/>
      <c r="D22" s="455"/>
      <c r="E22" s="365"/>
      <c r="G22" s="59">
        <f t="shared" si="19"/>
        <v>0</v>
      </c>
      <c r="H22" s="59"/>
      <c r="I22" s="59">
        <f t="shared" si="20"/>
        <v>0</v>
      </c>
      <c r="J22" s="59"/>
      <c r="K22" s="59">
        <f t="shared" si="21"/>
        <v>0</v>
      </c>
      <c r="L22" s="59"/>
      <c r="M22" s="59">
        <f t="shared" si="22"/>
        <v>0</v>
      </c>
      <c r="N22" s="59"/>
      <c r="O22" s="59">
        <f t="shared" si="23"/>
        <v>0</v>
      </c>
      <c r="P22" s="59"/>
      <c r="Q22" s="704">
        <f t="shared" si="24"/>
        <v>0</v>
      </c>
      <c r="R22" s="59"/>
      <c r="S22" s="59">
        <f t="shared" si="25"/>
        <v>0</v>
      </c>
      <c r="T22" s="59"/>
      <c r="U22" s="59">
        <f>IF(G22="E",C24,0)</f>
        <v>0</v>
      </c>
      <c r="V22" s="59"/>
      <c r="W22" s="59">
        <f t="shared" si="26"/>
        <v>0</v>
      </c>
      <c r="X22" s="59"/>
      <c r="Y22" s="367"/>
      <c r="Z22" s="687"/>
      <c r="AA22" s="59">
        <f t="shared" si="27"/>
        <v>0</v>
      </c>
      <c r="AB22" s="59"/>
      <c r="AC22" s="368"/>
      <c r="AD22" s="688"/>
      <c r="AE22" s="59">
        <f t="shared" si="28"/>
        <v>0</v>
      </c>
      <c r="AF22" s="59"/>
      <c r="AG22" s="367"/>
      <c r="AH22" s="687"/>
      <c r="AI22" s="62">
        <f t="shared" si="50"/>
        <v>0</v>
      </c>
      <c r="AJ22" s="59"/>
      <c r="AK22" s="65"/>
      <c r="AL22" s="63">
        <f t="shared" si="29"/>
        <v>0</v>
      </c>
      <c r="AM22" s="59">
        <f t="shared" si="30"/>
        <v>0</v>
      </c>
      <c r="AN22" s="59">
        <f t="shared" si="31"/>
        <v>0</v>
      </c>
      <c r="AO22" s="59">
        <f t="shared" si="32"/>
        <v>0</v>
      </c>
      <c r="AP22" s="59">
        <f t="shared" si="33"/>
        <v>0</v>
      </c>
      <c r="AQ22" s="59">
        <f t="shared" si="34"/>
        <v>0</v>
      </c>
      <c r="AR22" s="59">
        <f t="shared" si="35"/>
        <v>0</v>
      </c>
      <c r="AS22" s="59">
        <f t="shared" si="36"/>
        <v>0</v>
      </c>
      <c r="AT22" s="59">
        <f t="shared" si="37"/>
        <v>0</v>
      </c>
      <c r="AU22" s="59">
        <f t="shared" si="38"/>
        <v>0</v>
      </c>
      <c r="AV22" s="59">
        <f t="shared" si="39"/>
        <v>0</v>
      </c>
      <c r="AW22" s="59">
        <f t="shared" si="40"/>
        <v>0</v>
      </c>
      <c r="AX22" s="191">
        <f t="shared" si="51"/>
        <v>0</v>
      </c>
      <c r="AY22" s="62">
        <f t="shared" si="41"/>
        <v>0</v>
      </c>
      <c r="AZ22" s="59"/>
      <c r="BA22" s="64"/>
      <c r="BB22" s="59">
        <f t="shared" si="1"/>
        <v>0</v>
      </c>
      <c r="BC22" s="59">
        <f t="shared" si="2"/>
        <v>0</v>
      </c>
      <c r="BD22" s="59">
        <f t="shared" si="3"/>
        <v>0</v>
      </c>
      <c r="BE22" s="59">
        <f t="shared" si="4"/>
        <v>0</v>
      </c>
      <c r="BF22" s="59">
        <f t="shared" si="5"/>
        <v>0</v>
      </c>
      <c r="BG22" s="59">
        <f t="shared" si="6"/>
        <v>0</v>
      </c>
      <c r="BH22" s="59">
        <f t="shared" si="7"/>
        <v>0</v>
      </c>
      <c r="BI22" s="59">
        <f t="shared" si="42"/>
        <v>0</v>
      </c>
      <c r="BJ22" s="59">
        <f t="shared" si="43"/>
        <v>0</v>
      </c>
      <c r="BK22" s="59">
        <f t="shared" si="44"/>
        <v>0</v>
      </c>
      <c r="BL22" s="59">
        <f t="shared" si="8"/>
        <v>0</v>
      </c>
      <c r="BM22" s="59">
        <f t="shared" si="9"/>
        <v>0</v>
      </c>
      <c r="BN22" s="191">
        <f t="shared" si="52"/>
        <v>0</v>
      </c>
      <c r="BO22" s="62">
        <f t="shared" si="45"/>
        <v>0</v>
      </c>
      <c r="BP22" s="59"/>
      <c r="BQ22" s="64"/>
      <c r="BR22" s="59">
        <f t="shared" si="10"/>
        <v>0</v>
      </c>
      <c r="BS22" s="59">
        <f t="shared" si="11"/>
        <v>0</v>
      </c>
      <c r="BT22" s="59">
        <f t="shared" si="12"/>
        <v>0</v>
      </c>
      <c r="BU22" s="59">
        <f t="shared" si="13"/>
        <v>0</v>
      </c>
      <c r="BV22" s="59">
        <f t="shared" si="14"/>
        <v>0</v>
      </c>
      <c r="BW22" s="59">
        <f t="shared" si="15"/>
        <v>0</v>
      </c>
      <c r="BX22" s="59">
        <f t="shared" si="16"/>
        <v>0</v>
      </c>
      <c r="BY22" s="59">
        <f t="shared" si="46"/>
        <v>0</v>
      </c>
      <c r="BZ22" s="59">
        <f t="shared" si="47"/>
        <v>0</v>
      </c>
      <c r="CA22" s="59">
        <f t="shared" si="48"/>
        <v>0</v>
      </c>
      <c r="CB22" s="59">
        <f t="shared" si="17"/>
        <v>0</v>
      </c>
      <c r="CC22" s="59">
        <f t="shared" si="18"/>
        <v>0</v>
      </c>
      <c r="CD22" s="191">
        <f t="shared" si="53"/>
        <v>0</v>
      </c>
      <c r="CE22" s="62">
        <f t="shared" si="49"/>
        <v>0</v>
      </c>
    </row>
    <row r="23" spans="1:83" x14ac:dyDescent="0.2">
      <c r="A23" s="359"/>
      <c r="B23" s="357"/>
      <c r="C23" s="358"/>
      <c r="D23" s="455"/>
      <c r="E23" s="365"/>
      <c r="G23" s="59">
        <f>IF(E23="G-T",C23,0)</f>
        <v>0</v>
      </c>
      <c r="H23" s="59"/>
      <c r="I23" s="59">
        <f>IF(E23="G-S",C23,0)</f>
        <v>0</v>
      </c>
      <c r="J23" s="59"/>
      <c r="K23" s="59">
        <f>IF(E23="G-I",C23,0)</f>
        <v>0</v>
      </c>
      <c r="L23" s="59"/>
      <c r="M23" s="59">
        <f>IF(E23="G-U",C23,0)</f>
        <v>0</v>
      </c>
      <c r="N23" s="59"/>
      <c r="O23" s="59">
        <f>IF(E23="G-G",C23,0)</f>
        <v>0</v>
      </c>
      <c r="P23" s="59"/>
      <c r="Q23" s="704">
        <f t="shared" si="24"/>
        <v>0</v>
      </c>
      <c r="R23" s="59"/>
      <c r="S23" s="59">
        <f>IF(E23="T",C23,0)</f>
        <v>0</v>
      </c>
      <c r="T23" s="59"/>
      <c r="U23" s="59">
        <f>IF(G23="E",C25,0)</f>
        <v>0</v>
      </c>
      <c r="V23" s="59"/>
      <c r="W23" s="59">
        <f>IF(E23="CS",C23,0)</f>
        <v>0</v>
      </c>
      <c r="X23" s="59"/>
      <c r="Y23" s="367"/>
      <c r="Z23" s="687"/>
      <c r="AA23" s="59">
        <f>IF(E23="O",C23,0)</f>
        <v>0</v>
      </c>
      <c r="AB23" s="59"/>
      <c r="AC23" s="368"/>
      <c r="AD23" s="688"/>
      <c r="AE23" s="59">
        <f>IF(E23="C",C23,0)</f>
        <v>0</v>
      </c>
      <c r="AF23" s="59"/>
      <c r="AG23" s="367"/>
      <c r="AH23" s="687"/>
      <c r="AI23" s="62">
        <f>SUM(G23:AG23)</f>
        <v>0</v>
      </c>
      <c r="AJ23" s="59"/>
      <c r="AK23" s="65"/>
      <c r="AL23" s="63">
        <f>IF(Y23="I",W23,0)</f>
        <v>0</v>
      </c>
      <c r="AM23" s="59">
        <f>IF(Y23="SS",W23,0)</f>
        <v>0</v>
      </c>
      <c r="AN23" s="59">
        <f>IF(Y23="SI",W23,0)</f>
        <v>0</v>
      </c>
      <c r="AO23" s="59">
        <f>IF(Y23="SD",W23,0)</f>
        <v>0</v>
      </c>
      <c r="AP23" s="59">
        <f>IF(Y23="SSA",W23,0)</f>
        <v>0</v>
      </c>
      <c r="AQ23" s="59">
        <f>IF(Y23="SB",W23,0)</f>
        <v>0</v>
      </c>
      <c r="AR23" s="59">
        <f>IF(Y23="SOM",W23,0)</f>
        <v>0</v>
      </c>
      <c r="AS23" s="59">
        <f>IF(Y23="ST",W23,0)</f>
        <v>0</v>
      </c>
      <c r="AT23" s="59">
        <f t="shared" si="37"/>
        <v>0</v>
      </c>
      <c r="AU23" s="59">
        <f>IF(Y23="FS",W23,0)</f>
        <v>0</v>
      </c>
      <c r="AV23" s="59">
        <f>IF(Y23="CS",W23,0)</f>
        <v>0</v>
      </c>
      <c r="AW23" s="59">
        <f>IF(Y23="IN",W23,0)</f>
        <v>0</v>
      </c>
      <c r="AX23" s="191">
        <f>W23-AL23-AM23-AN23-AO23-AP23-AQ23-AR23-AS23-AU23-AV23-AW23</f>
        <v>0</v>
      </c>
      <c r="AY23" s="62">
        <f>SUM(AL23:AX23)</f>
        <v>0</v>
      </c>
      <c r="AZ23" s="59"/>
      <c r="BA23" s="64"/>
      <c r="BB23" s="59">
        <f t="shared" si="1"/>
        <v>0</v>
      </c>
      <c r="BC23" s="59">
        <f t="shared" si="2"/>
        <v>0</v>
      </c>
      <c r="BD23" s="59">
        <f t="shared" si="3"/>
        <v>0</v>
      </c>
      <c r="BE23" s="59">
        <f t="shared" si="4"/>
        <v>0</v>
      </c>
      <c r="BF23" s="59">
        <f t="shared" si="5"/>
        <v>0</v>
      </c>
      <c r="BG23" s="59">
        <f t="shared" si="6"/>
        <v>0</v>
      </c>
      <c r="BH23" s="59">
        <f t="shared" si="7"/>
        <v>0</v>
      </c>
      <c r="BI23" s="59">
        <f>IF(AC23="ST",AA23,0)</f>
        <v>0</v>
      </c>
      <c r="BJ23" s="59">
        <f t="shared" si="43"/>
        <v>0</v>
      </c>
      <c r="BK23" s="59">
        <f>IF(AC23="FS",AA23,0)</f>
        <v>0</v>
      </c>
      <c r="BL23" s="59">
        <f t="shared" si="8"/>
        <v>0</v>
      </c>
      <c r="BM23" s="59">
        <f t="shared" si="9"/>
        <v>0</v>
      </c>
      <c r="BN23" s="191">
        <f>AA23-BB23-BC23-BD23-BE23-BF23-BG23-BH23-BI23-BK23-BL23-BM23</f>
        <v>0</v>
      </c>
      <c r="BO23" s="62">
        <f>SUM(BB23:BN23)</f>
        <v>0</v>
      </c>
      <c r="BP23" s="59"/>
      <c r="BQ23" s="64"/>
      <c r="BR23" s="59">
        <f t="shared" si="10"/>
        <v>0</v>
      </c>
      <c r="BS23" s="59">
        <f t="shared" si="11"/>
        <v>0</v>
      </c>
      <c r="BT23" s="59">
        <f t="shared" si="12"/>
        <v>0</v>
      </c>
      <c r="BU23" s="59">
        <f t="shared" si="13"/>
        <v>0</v>
      </c>
      <c r="BV23" s="59">
        <f t="shared" si="14"/>
        <v>0</v>
      </c>
      <c r="BW23" s="59">
        <f t="shared" si="15"/>
        <v>0</v>
      </c>
      <c r="BX23" s="59">
        <f t="shared" si="16"/>
        <v>0</v>
      </c>
      <c r="BY23" s="59">
        <f>IF(AG23="ST",AE23,0)</f>
        <v>0</v>
      </c>
      <c r="BZ23" s="59">
        <f t="shared" si="47"/>
        <v>0</v>
      </c>
      <c r="CA23" s="59">
        <f>IF(AG23="FS",AE23,0)</f>
        <v>0</v>
      </c>
      <c r="CB23" s="59">
        <f t="shared" si="17"/>
        <v>0</v>
      </c>
      <c r="CC23" s="59">
        <f t="shared" si="18"/>
        <v>0</v>
      </c>
      <c r="CD23" s="191">
        <f>AE23-BR23-BS23-BT23-BU23-BV23-BW23-BX23-BY23-CA23-CB23-CC23</f>
        <v>0</v>
      </c>
      <c r="CE23" s="62">
        <f>SUM(BR23:CD23)</f>
        <v>0</v>
      </c>
    </row>
    <row r="24" spans="1:83" x14ac:dyDescent="0.2">
      <c r="A24" s="359"/>
      <c r="B24" s="357"/>
      <c r="C24" s="358"/>
      <c r="D24" s="455"/>
      <c r="E24" s="365"/>
      <c r="G24" s="59">
        <f t="shared" si="19"/>
        <v>0</v>
      </c>
      <c r="H24" s="59"/>
      <c r="I24" s="59">
        <f t="shared" si="20"/>
        <v>0</v>
      </c>
      <c r="J24" s="59"/>
      <c r="K24" s="59">
        <f t="shared" si="21"/>
        <v>0</v>
      </c>
      <c r="L24" s="59"/>
      <c r="M24" s="59">
        <f t="shared" si="22"/>
        <v>0</v>
      </c>
      <c r="N24" s="59"/>
      <c r="O24" s="59">
        <f t="shared" si="23"/>
        <v>0</v>
      </c>
      <c r="P24" s="59"/>
      <c r="Q24" s="704">
        <f t="shared" si="24"/>
        <v>0</v>
      </c>
      <c r="R24" s="59"/>
      <c r="S24" s="59">
        <f t="shared" si="25"/>
        <v>0</v>
      </c>
      <c r="T24" s="59"/>
      <c r="U24" s="59">
        <f>IF(G24="E",C25,0)</f>
        <v>0</v>
      </c>
      <c r="V24" s="59"/>
      <c r="W24" s="59">
        <f t="shared" si="26"/>
        <v>0</v>
      </c>
      <c r="X24" s="59"/>
      <c r="Y24" s="367"/>
      <c r="Z24" s="687"/>
      <c r="AA24" s="59">
        <f t="shared" si="27"/>
        <v>0</v>
      </c>
      <c r="AB24" s="59"/>
      <c r="AC24" s="368"/>
      <c r="AD24" s="688"/>
      <c r="AE24" s="59">
        <f t="shared" si="28"/>
        <v>0</v>
      </c>
      <c r="AF24" s="59"/>
      <c r="AG24" s="367"/>
      <c r="AH24" s="687"/>
      <c r="AI24" s="62">
        <f t="shared" si="50"/>
        <v>0</v>
      </c>
      <c r="AJ24" s="59"/>
      <c r="AK24" s="59"/>
      <c r="AL24" s="63">
        <f t="shared" si="29"/>
        <v>0</v>
      </c>
      <c r="AM24" s="59">
        <f t="shared" si="30"/>
        <v>0</v>
      </c>
      <c r="AN24" s="59">
        <f t="shared" si="31"/>
        <v>0</v>
      </c>
      <c r="AO24" s="59">
        <f t="shared" si="32"/>
        <v>0</v>
      </c>
      <c r="AP24" s="59">
        <f t="shared" si="33"/>
        <v>0</v>
      </c>
      <c r="AQ24" s="59">
        <f t="shared" si="34"/>
        <v>0</v>
      </c>
      <c r="AR24" s="59">
        <f t="shared" si="35"/>
        <v>0</v>
      </c>
      <c r="AS24" s="59">
        <f t="shared" si="36"/>
        <v>0</v>
      </c>
      <c r="AT24" s="59">
        <f t="shared" si="37"/>
        <v>0</v>
      </c>
      <c r="AU24" s="59">
        <f t="shared" si="38"/>
        <v>0</v>
      </c>
      <c r="AV24" s="59">
        <f t="shared" si="39"/>
        <v>0</v>
      </c>
      <c r="AW24" s="59">
        <f t="shared" si="40"/>
        <v>0</v>
      </c>
      <c r="AX24" s="191">
        <f t="shared" si="51"/>
        <v>0</v>
      </c>
      <c r="AY24" s="62">
        <f t="shared" si="41"/>
        <v>0</v>
      </c>
      <c r="AZ24" s="59"/>
      <c r="BA24" s="64"/>
      <c r="BB24" s="59">
        <f t="shared" si="1"/>
        <v>0</v>
      </c>
      <c r="BC24" s="59">
        <f t="shared" si="2"/>
        <v>0</v>
      </c>
      <c r="BD24" s="59">
        <f t="shared" si="3"/>
        <v>0</v>
      </c>
      <c r="BE24" s="59">
        <f t="shared" si="4"/>
        <v>0</v>
      </c>
      <c r="BF24" s="59">
        <f t="shared" si="5"/>
        <v>0</v>
      </c>
      <c r="BG24" s="59">
        <f t="shared" si="6"/>
        <v>0</v>
      </c>
      <c r="BH24" s="59">
        <f t="shared" si="7"/>
        <v>0</v>
      </c>
      <c r="BI24" s="59">
        <f t="shared" si="42"/>
        <v>0</v>
      </c>
      <c r="BJ24" s="59">
        <f t="shared" si="43"/>
        <v>0</v>
      </c>
      <c r="BK24" s="59">
        <f t="shared" si="44"/>
        <v>0</v>
      </c>
      <c r="BL24" s="59">
        <f t="shared" si="8"/>
        <v>0</v>
      </c>
      <c r="BM24" s="59">
        <f t="shared" si="9"/>
        <v>0</v>
      </c>
      <c r="BN24" s="191">
        <f t="shared" si="52"/>
        <v>0</v>
      </c>
      <c r="BO24" s="62">
        <f t="shared" si="45"/>
        <v>0</v>
      </c>
      <c r="BP24" s="59"/>
      <c r="BQ24" s="64"/>
      <c r="BR24" s="59">
        <f t="shared" si="10"/>
        <v>0</v>
      </c>
      <c r="BS24" s="59">
        <f t="shared" si="11"/>
        <v>0</v>
      </c>
      <c r="BT24" s="59">
        <f t="shared" si="12"/>
        <v>0</v>
      </c>
      <c r="BU24" s="59">
        <f t="shared" si="13"/>
        <v>0</v>
      </c>
      <c r="BV24" s="59">
        <f t="shared" si="14"/>
        <v>0</v>
      </c>
      <c r="BW24" s="59">
        <f t="shared" si="15"/>
        <v>0</v>
      </c>
      <c r="BX24" s="59">
        <f t="shared" si="16"/>
        <v>0</v>
      </c>
      <c r="BY24" s="59">
        <f t="shared" si="46"/>
        <v>0</v>
      </c>
      <c r="BZ24" s="59">
        <f t="shared" si="47"/>
        <v>0</v>
      </c>
      <c r="CA24" s="59">
        <f t="shared" si="48"/>
        <v>0</v>
      </c>
      <c r="CB24" s="59">
        <f t="shared" si="17"/>
        <v>0</v>
      </c>
      <c r="CC24" s="59">
        <f t="shared" si="18"/>
        <v>0</v>
      </c>
      <c r="CD24" s="191">
        <f t="shared" si="53"/>
        <v>0</v>
      </c>
      <c r="CE24" s="62">
        <f t="shared" si="49"/>
        <v>0</v>
      </c>
    </row>
    <row r="25" spans="1:83" x14ac:dyDescent="0.2">
      <c r="A25" s="359"/>
      <c r="B25" s="357"/>
      <c r="C25" s="358"/>
      <c r="D25" s="455"/>
      <c r="E25" s="365"/>
      <c r="G25" s="59">
        <f t="shared" si="19"/>
        <v>0</v>
      </c>
      <c r="H25" s="59"/>
      <c r="I25" s="59">
        <f t="shared" si="20"/>
        <v>0</v>
      </c>
      <c r="J25" s="59"/>
      <c r="K25" s="59">
        <f t="shared" si="21"/>
        <v>0</v>
      </c>
      <c r="L25" s="59"/>
      <c r="M25" s="59">
        <f t="shared" si="22"/>
        <v>0</v>
      </c>
      <c r="N25" s="59"/>
      <c r="O25" s="59">
        <f t="shared" si="23"/>
        <v>0</v>
      </c>
      <c r="P25" s="59"/>
      <c r="Q25" s="704">
        <f t="shared" si="24"/>
        <v>0</v>
      </c>
      <c r="R25" s="59"/>
      <c r="S25" s="59">
        <f t="shared" si="25"/>
        <v>0</v>
      </c>
      <c r="T25" s="59"/>
      <c r="U25" s="59">
        <f>IF(G25="E",#REF!,0)</f>
        <v>0</v>
      </c>
      <c r="V25" s="59"/>
      <c r="W25" s="59">
        <f t="shared" si="26"/>
        <v>0</v>
      </c>
      <c r="X25" s="59"/>
      <c r="Y25" s="367"/>
      <c r="Z25" s="687"/>
      <c r="AA25" s="59">
        <f t="shared" si="27"/>
        <v>0</v>
      </c>
      <c r="AB25" s="59"/>
      <c r="AC25" s="368"/>
      <c r="AD25" s="688"/>
      <c r="AE25" s="59">
        <f t="shared" si="28"/>
        <v>0</v>
      </c>
      <c r="AF25" s="59"/>
      <c r="AG25" s="368"/>
      <c r="AH25" s="688"/>
      <c r="AI25" s="62">
        <f>SUM(G25:AG25)</f>
        <v>0</v>
      </c>
      <c r="AJ25" s="59"/>
      <c r="AK25" s="59"/>
      <c r="AL25" s="63">
        <f t="shared" si="29"/>
        <v>0</v>
      </c>
      <c r="AM25" s="59">
        <f t="shared" si="30"/>
        <v>0</v>
      </c>
      <c r="AN25" s="59">
        <f t="shared" si="31"/>
        <v>0</v>
      </c>
      <c r="AO25" s="59">
        <f t="shared" si="32"/>
        <v>0</v>
      </c>
      <c r="AP25" s="59">
        <f t="shared" si="33"/>
        <v>0</v>
      </c>
      <c r="AQ25" s="59">
        <f t="shared" si="34"/>
        <v>0</v>
      </c>
      <c r="AR25" s="59">
        <f t="shared" si="35"/>
        <v>0</v>
      </c>
      <c r="AS25" s="59">
        <f t="shared" si="36"/>
        <v>0</v>
      </c>
      <c r="AT25" s="59">
        <f t="shared" si="37"/>
        <v>0</v>
      </c>
      <c r="AU25" s="59">
        <f t="shared" si="38"/>
        <v>0</v>
      </c>
      <c r="AV25" s="59">
        <f t="shared" si="39"/>
        <v>0</v>
      </c>
      <c r="AW25" s="59">
        <f t="shared" si="40"/>
        <v>0</v>
      </c>
      <c r="AX25" s="191">
        <f t="shared" si="51"/>
        <v>0</v>
      </c>
      <c r="AY25" s="62">
        <f t="shared" si="41"/>
        <v>0</v>
      </c>
      <c r="AZ25" s="59"/>
      <c r="BA25" s="64"/>
      <c r="BB25" s="59">
        <f t="shared" si="1"/>
        <v>0</v>
      </c>
      <c r="BC25" s="59">
        <f t="shared" si="2"/>
        <v>0</v>
      </c>
      <c r="BD25" s="59">
        <f t="shared" si="3"/>
        <v>0</v>
      </c>
      <c r="BE25" s="59">
        <f t="shared" si="4"/>
        <v>0</v>
      </c>
      <c r="BF25" s="59">
        <f t="shared" si="5"/>
        <v>0</v>
      </c>
      <c r="BG25" s="59">
        <f t="shared" si="6"/>
        <v>0</v>
      </c>
      <c r="BH25" s="59">
        <f t="shared" si="7"/>
        <v>0</v>
      </c>
      <c r="BI25" s="59">
        <f t="shared" si="42"/>
        <v>0</v>
      </c>
      <c r="BJ25" s="59">
        <f t="shared" si="43"/>
        <v>0</v>
      </c>
      <c r="BK25" s="59">
        <f t="shared" si="44"/>
        <v>0</v>
      </c>
      <c r="BL25" s="59">
        <f t="shared" si="8"/>
        <v>0</v>
      </c>
      <c r="BM25" s="59">
        <f t="shared" si="9"/>
        <v>0</v>
      </c>
      <c r="BN25" s="191">
        <f t="shared" si="52"/>
        <v>0</v>
      </c>
      <c r="BO25" s="62">
        <f t="shared" si="45"/>
        <v>0</v>
      </c>
      <c r="BP25" s="59"/>
      <c r="BQ25" s="64"/>
      <c r="BR25" s="59">
        <f t="shared" si="10"/>
        <v>0</v>
      </c>
      <c r="BS25" s="59">
        <f t="shared" si="11"/>
        <v>0</v>
      </c>
      <c r="BT25" s="59">
        <f t="shared" si="12"/>
        <v>0</v>
      </c>
      <c r="BU25" s="59">
        <f t="shared" si="13"/>
        <v>0</v>
      </c>
      <c r="BV25" s="59">
        <f t="shared" si="14"/>
        <v>0</v>
      </c>
      <c r="BW25" s="59">
        <f t="shared" si="15"/>
        <v>0</v>
      </c>
      <c r="BX25" s="59">
        <f t="shared" si="16"/>
        <v>0</v>
      </c>
      <c r="BY25" s="59">
        <f t="shared" si="46"/>
        <v>0</v>
      </c>
      <c r="BZ25" s="59">
        <f t="shared" si="47"/>
        <v>0</v>
      </c>
      <c r="CA25" s="59">
        <f t="shared" si="48"/>
        <v>0</v>
      </c>
      <c r="CB25" s="59">
        <f t="shared" si="17"/>
        <v>0</v>
      </c>
      <c r="CC25" s="59">
        <f t="shared" si="18"/>
        <v>0</v>
      </c>
      <c r="CD25" s="191">
        <f t="shared" si="53"/>
        <v>0</v>
      </c>
      <c r="CE25" s="62">
        <f t="shared" si="49"/>
        <v>0</v>
      </c>
    </row>
    <row r="26" spans="1:83" x14ac:dyDescent="0.2">
      <c r="A26" s="359"/>
      <c r="B26" s="357"/>
      <c r="C26" s="358"/>
      <c r="D26" s="455"/>
      <c r="E26" s="365"/>
      <c r="G26" s="59">
        <f t="shared" si="19"/>
        <v>0</v>
      </c>
      <c r="H26" s="59"/>
      <c r="I26" s="59">
        <f t="shared" si="20"/>
        <v>0</v>
      </c>
      <c r="J26" s="59"/>
      <c r="K26" s="59">
        <f t="shared" si="21"/>
        <v>0</v>
      </c>
      <c r="L26" s="59"/>
      <c r="M26" s="59">
        <f t="shared" si="22"/>
        <v>0</v>
      </c>
      <c r="N26" s="59"/>
      <c r="O26" s="59">
        <f t="shared" si="23"/>
        <v>0</v>
      </c>
      <c r="P26" s="59"/>
      <c r="Q26" s="704">
        <f t="shared" si="24"/>
        <v>0</v>
      </c>
      <c r="R26" s="59"/>
      <c r="S26" s="59">
        <f t="shared" si="25"/>
        <v>0</v>
      </c>
      <c r="T26" s="59"/>
      <c r="U26" s="59"/>
      <c r="V26" s="59"/>
      <c r="W26" s="59">
        <f t="shared" si="26"/>
        <v>0</v>
      </c>
      <c r="X26" s="59"/>
      <c r="Y26" s="367"/>
      <c r="Z26" s="687"/>
      <c r="AA26" s="59">
        <f t="shared" si="27"/>
        <v>0</v>
      </c>
      <c r="AB26" s="59"/>
      <c r="AC26" s="368"/>
      <c r="AD26" s="688"/>
      <c r="AE26" s="59">
        <f t="shared" si="28"/>
        <v>0</v>
      </c>
      <c r="AF26" s="59"/>
      <c r="AG26" s="367"/>
      <c r="AH26" s="687"/>
      <c r="AI26" s="62">
        <f t="shared" si="50"/>
        <v>0</v>
      </c>
      <c r="AJ26" s="59"/>
      <c r="AK26" s="59"/>
      <c r="AL26" s="63">
        <f t="shared" si="29"/>
        <v>0</v>
      </c>
      <c r="AM26" s="59">
        <f t="shared" si="30"/>
        <v>0</v>
      </c>
      <c r="AN26" s="59">
        <f t="shared" si="31"/>
        <v>0</v>
      </c>
      <c r="AO26" s="59">
        <f t="shared" si="32"/>
        <v>0</v>
      </c>
      <c r="AP26" s="59">
        <f t="shared" si="33"/>
        <v>0</v>
      </c>
      <c r="AQ26" s="59">
        <f t="shared" si="34"/>
        <v>0</v>
      </c>
      <c r="AR26" s="59">
        <f t="shared" si="35"/>
        <v>0</v>
      </c>
      <c r="AS26" s="59">
        <f t="shared" si="36"/>
        <v>0</v>
      </c>
      <c r="AT26" s="59">
        <f t="shared" si="37"/>
        <v>0</v>
      </c>
      <c r="AU26" s="59">
        <f t="shared" si="38"/>
        <v>0</v>
      </c>
      <c r="AV26" s="59">
        <f t="shared" si="39"/>
        <v>0</v>
      </c>
      <c r="AW26" s="59">
        <f t="shared" si="40"/>
        <v>0</v>
      </c>
      <c r="AX26" s="191">
        <f t="shared" si="51"/>
        <v>0</v>
      </c>
      <c r="AY26" s="62">
        <f t="shared" si="41"/>
        <v>0</v>
      </c>
      <c r="AZ26" s="59"/>
      <c r="BA26" s="64"/>
      <c r="BB26" s="59">
        <f t="shared" si="1"/>
        <v>0</v>
      </c>
      <c r="BC26" s="59">
        <f t="shared" si="2"/>
        <v>0</v>
      </c>
      <c r="BD26" s="59">
        <f t="shared" si="3"/>
        <v>0</v>
      </c>
      <c r="BE26" s="59">
        <f t="shared" si="4"/>
        <v>0</v>
      </c>
      <c r="BF26" s="59">
        <f t="shared" si="5"/>
        <v>0</v>
      </c>
      <c r="BG26" s="59">
        <f t="shared" si="6"/>
        <v>0</v>
      </c>
      <c r="BH26" s="59">
        <f t="shared" si="7"/>
        <v>0</v>
      </c>
      <c r="BI26" s="59">
        <f t="shared" si="42"/>
        <v>0</v>
      </c>
      <c r="BJ26" s="59">
        <f t="shared" si="43"/>
        <v>0</v>
      </c>
      <c r="BK26" s="59">
        <f t="shared" si="44"/>
        <v>0</v>
      </c>
      <c r="BL26" s="59">
        <f t="shared" si="8"/>
        <v>0</v>
      </c>
      <c r="BM26" s="59">
        <f t="shared" si="9"/>
        <v>0</v>
      </c>
      <c r="BN26" s="191">
        <f t="shared" si="52"/>
        <v>0</v>
      </c>
      <c r="BO26" s="62">
        <f t="shared" si="45"/>
        <v>0</v>
      </c>
      <c r="BP26" s="59"/>
      <c r="BQ26" s="64"/>
      <c r="BR26" s="59">
        <f t="shared" si="10"/>
        <v>0</v>
      </c>
      <c r="BS26" s="59">
        <f t="shared" si="11"/>
        <v>0</v>
      </c>
      <c r="BT26" s="59">
        <f t="shared" si="12"/>
        <v>0</v>
      </c>
      <c r="BU26" s="59">
        <f t="shared" si="13"/>
        <v>0</v>
      </c>
      <c r="BV26" s="59">
        <f t="shared" si="14"/>
        <v>0</v>
      </c>
      <c r="BW26" s="59">
        <f t="shared" si="15"/>
        <v>0</v>
      </c>
      <c r="BX26" s="59">
        <f t="shared" si="16"/>
        <v>0</v>
      </c>
      <c r="BY26" s="59">
        <f t="shared" si="46"/>
        <v>0</v>
      </c>
      <c r="BZ26" s="59">
        <f t="shared" si="47"/>
        <v>0</v>
      </c>
      <c r="CA26" s="59">
        <f t="shared" si="48"/>
        <v>0</v>
      </c>
      <c r="CB26" s="59">
        <f t="shared" si="17"/>
        <v>0</v>
      </c>
      <c r="CC26" s="59">
        <f t="shared" si="18"/>
        <v>0</v>
      </c>
      <c r="CD26" s="191">
        <f t="shared" si="53"/>
        <v>0</v>
      </c>
      <c r="CE26" s="62">
        <f t="shared" si="49"/>
        <v>0</v>
      </c>
    </row>
    <row r="27" spans="1:83" x14ac:dyDescent="0.2">
      <c r="A27" s="359"/>
      <c r="B27" s="357"/>
      <c r="C27" s="358"/>
      <c r="D27" s="455"/>
      <c r="E27" s="365"/>
      <c r="G27" s="59">
        <f t="shared" si="19"/>
        <v>0</v>
      </c>
      <c r="H27" s="59"/>
      <c r="I27" s="59">
        <f t="shared" si="20"/>
        <v>0</v>
      </c>
      <c r="J27" s="59"/>
      <c r="K27" s="59">
        <f t="shared" si="21"/>
        <v>0</v>
      </c>
      <c r="L27" s="59"/>
      <c r="M27" s="59">
        <f t="shared" si="22"/>
        <v>0</v>
      </c>
      <c r="N27" s="59"/>
      <c r="O27" s="59">
        <f t="shared" si="23"/>
        <v>0</v>
      </c>
      <c r="P27" s="59"/>
      <c r="Q27" s="704">
        <f t="shared" si="24"/>
        <v>0</v>
      </c>
      <c r="R27" s="59"/>
      <c r="S27" s="59">
        <f t="shared" si="25"/>
        <v>0</v>
      </c>
      <c r="T27" s="59"/>
      <c r="U27" s="59">
        <f>IF(G27="E",C28,0)</f>
        <v>0</v>
      </c>
      <c r="V27" s="59"/>
      <c r="W27" s="59">
        <f t="shared" si="26"/>
        <v>0</v>
      </c>
      <c r="X27" s="59"/>
      <c r="Y27" s="367"/>
      <c r="Z27" s="687"/>
      <c r="AA27" s="59">
        <f t="shared" si="27"/>
        <v>0</v>
      </c>
      <c r="AB27" s="59"/>
      <c r="AC27" s="368"/>
      <c r="AD27" s="688"/>
      <c r="AE27" s="59">
        <f t="shared" si="28"/>
        <v>0</v>
      </c>
      <c r="AF27" s="59"/>
      <c r="AG27" s="367"/>
      <c r="AH27" s="687"/>
      <c r="AI27" s="62">
        <f t="shared" si="50"/>
        <v>0</v>
      </c>
      <c r="AJ27" s="59"/>
      <c r="AK27" s="59"/>
      <c r="AL27" s="63">
        <f t="shared" si="29"/>
        <v>0</v>
      </c>
      <c r="AM27" s="59">
        <f t="shared" si="30"/>
        <v>0</v>
      </c>
      <c r="AN27" s="59">
        <f t="shared" si="31"/>
        <v>0</v>
      </c>
      <c r="AO27" s="59">
        <f t="shared" si="32"/>
        <v>0</v>
      </c>
      <c r="AP27" s="59">
        <f t="shared" si="33"/>
        <v>0</v>
      </c>
      <c r="AQ27" s="59">
        <f t="shared" si="34"/>
        <v>0</v>
      </c>
      <c r="AR27" s="59">
        <f t="shared" si="35"/>
        <v>0</v>
      </c>
      <c r="AS27" s="59">
        <f t="shared" si="36"/>
        <v>0</v>
      </c>
      <c r="AT27" s="59">
        <f t="shared" si="37"/>
        <v>0</v>
      </c>
      <c r="AU27" s="59">
        <f t="shared" si="38"/>
        <v>0</v>
      </c>
      <c r="AV27" s="59">
        <f t="shared" si="39"/>
        <v>0</v>
      </c>
      <c r="AW27" s="59">
        <f t="shared" si="40"/>
        <v>0</v>
      </c>
      <c r="AX27" s="191">
        <f t="shared" si="51"/>
        <v>0</v>
      </c>
      <c r="AY27" s="62">
        <f t="shared" si="41"/>
        <v>0</v>
      </c>
      <c r="AZ27" s="59"/>
      <c r="BA27" s="64"/>
      <c r="BB27" s="59">
        <f t="shared" si="1"/>
        <v>0</v>
      </c>
      <c r="BC27" s="59">
        <f t="shared" si="2"/>
        <v>0</v>
      </c>
      <c r="BD27" s="59">
        <f t="shared" si="3"/>
        <v>0</v>
      </c>
      <c r="BE27" s="59">
        <f t="shared" si="4"/>
        <v>0</v>
      </c>
      <c r="BF27" s="59">
        <f t="shared" si="5"/>
        <v>0</v>
      </c>
      <c r="BG27" s="59">
        <f t="shared" si="6"/>
        <v>0</v>
      </c>
      <c r="BH27" s="59">
        <f t="shared" si="7"/>
        <v>0</v>
      </c>
      <c r="BI27" s="59">
        <f t="shared" si="42"/>
        <v>0</v>
      </c>
      <c r="BJ27" s="59">
        <f t="shared" si="43"/>
        <v>0</v>
      </c>
      <c r="BK27" s="59">
        <f t="shared" si="44"/>
        <v>0</v>
      </c>
      <c r="BL27" s="59">
        <f t="shared" si="8"/>
        <v>0</v>
      </c>
      <c r="BM27" s="59">
        <f t="shared" si="9"/>
        <v>0</v>
      </c>
      <c r="BN27" s="191">
        <f t="shared" si="52"/>
        <v>0</v>
      </c>
      <c r="BO27" s="62">
        <f t="shared" si="45"/>
        <v>0</v>
      </c>
      <c r="BP27" s="59"/>
      <c r="BQ27" s="64"/>
      <c r="BR27" s="59">
        <f t="shared" si="10"/>
        <v>0</v>
      </c>
      <c r="BS27" s="59">
        <f t="shared" si="11"/>
        <v>0</v>
      </c>
      <c r="BT27" s="59">
        <f t="shared" si="12"/>
        <v>0</v>
      </c>
      <c r="BU27" s="59">
        <f t="shared" si="13"/>
        <v>0</v>
      </c>
      <c r="BV27" s="59">
        <f t="shared" si="14"/>
        <v>0</v>
      </c>
      <c r="BW27" s="59">
        <f t="shared" si="15"/>
        <v>0</v>
      </c>
      <c r="BX27" s="59">
        <f t="shared" si="16"/>
        <v>0</v>
      </c>
      <c r="BY27" s="59">
        <f t="shared" si="46"/>
        <v>0</v>
      </c>
      <c r="BZ27" s="59">
        <f t="shared" si="47"/>
        <v>0</v>
      </c>
      <c r="CA27" s="59">
        <f t="shared" si="48"/>
        <v>0</v>
      </c>
      <c r="CB27" s="59">
        <f t="shared" si="17"/>
        <v>0</v>
      </c>
      <c r="CC27" s="59">
        <f t="shared" si="18"/>
        <v>0</v>
      </c>
      <c r="CD27" s="191">
        <f t="shared" si="53"/>
        <v>0</v>
      </c>
      <c r="CE27" s="62">
        <f t="shared" si="49"/>
        <v>0</v>
      </c>
    </row>
    <row r="28" spans="1:83" x14ac:dyDescent="0.2">
      <c r="A28" s="359"/>
      <c r="B28" s="357"/>
      <c r="C28" s="358"/>
      <c r="D28" s="455"/>
      <c r="E28" s="365"/>
      <c r="G28" s="59">
        <f t="shared" si="19"/>
        <v>0</v>
      </c>
      <c r="H28" s="59"/>
      <c r="I28" s="59">
        <f t="shared" si="20"/>
        <v>0</v>
      </c>
      <c r="J28" s="59"/>
      <c r="K28" s="59">
        <f t="shared" si="21"/>
        <v>0</v>
      </c>
      <c r="L28" s="59"/>
      <c r="M28" s="59">
        <f t="shared" si="22"/>
        <v>0</v>
      </c>
      <c r="N28" s="59"/>
      <c r="O28" s="59">
        <f t="shared" si="23"/>
        <v>0</v>
      </c>
      <c r="P28" s="59"/>
      <c r="Q28" s="704">
        <f t="shared" si="24"/>
        <v>0</v>
      </c>
      <c r="R28" s="59"/>
      <c r="S28" s="59">
        <f t="shared" si="25"/>
        <v>0</v>
      </c>
      <c r="T28" s="59"/>
      <c r="U28" s="59">
        <f>IF(G28="E",C29,0)</f>
        <v>0</v>
      </c>
      <c r="V28" s="59"/>
      <c r="W28" s="59">
        <f t="shared" si="26"/>
        <v>0</v>
      </c>
      <c r="X28" s="59"/>
      <c r="Y28" s="367"/>
      <c r="Z28" s="687"/>
      <c r="AA28" s="59">
        <f t="shared" si="27"/>
        <v>0</v>
      </c>
      <c r="AB28" s="59"/>
      <c r="AC28" s="368"/>
      <c r="AD28" s="688"/>
      <c r="AE28" s="59">
        <f t="shared" si="28"/>
        <v>0</v>
      </c>
      <c r="AF28" s="59"/>
      <c r="AG28" s="367"/>
      <c r="AH28" s="687"/>
      <c r="AI28" s="62">
        <f t="shared" si="50"/>
        <v>0</v>
      </c>
      <c r="AJ28" s="59"/>
      <c r="AK28" s="59"/>
      <c r="AL28" s="63">
        <f t="shared" si="29"/>
        <v>0</v>
      </c>
      <c r="AM28" s="59">
        <f t="shared" si="30"/>
        <v>0</v>
      </c>
      <c r="AN28" s="59">
        <f t="shared" si="31"/>
        <v>0</v>
      </c>
      <c r="AO28" s="59">
        <f t="shared" si="32"/>
        <v>0</v>
      </c>
      <c r="AP28" s="59">
        <f t="shared" si="33"/>
        <v>0</v>
      </c>
      <c r="AQ28" s="59">
        <f t="shared" si="34"/>
        <v>0</v>
      </c>
      <c r="AR28" s="59">
        <f t="shared" si="35"/>
        <v>0</v>
      </c>
      <c r="AS28" s="59">
        <f t="shared" si="36"/>
        <v>0</v>
      </c>
      <c r="AT28" s="59">
        <f t="shared" si="37"/>
        <v>0</v>
      </c>
      <c r="AU28" s="59">
        <f t="shared" si="38"/>
        <v>0</v>
      </c>
      <c r="AV28" s="59">
        <f t="shared" si="39"/>
        <v>0</v>
      </c>
      <c r="AW28" s="59">
        <f t="shared" si="40"/>
        <v>0</v>
      </c>
      <c r="AX28" s="191">
        <f t="shared" si="51"/>
        <v>0</v>
      </c>
      <c r="AY28" s="62">
        <f t="shared" si="41"/>
        <v>0</v>
      </c>
      <c r="AZ28" s="59"/>
      <c r="BA28" s="64"/>
      <c r="BB28" s="59">
        <f t="shared" si="1"/>
        <v>0</v>
      </c>
      <c r="BC28" s="59">
        <f t="shared" si="2"/>
        <v>0</v>
      </c>
      <c r="BD28" s="59">
        <f t="shared" si="3"/>
        <v>0</v>
      </c>
      <c r="BE28" s="59">
        <f t="shared" si="4"/>
        <v>0</v>
      </c>
      <c r="BF28" s="59">
        <f t="shared" si="5"/>
        <v>0</v>
      </c>
      <c r="BG28" s="59">
        <f t="shared" si="6"/>
        <v>0</v>
      </c>
      <c r="BH28" s="59">
        <f t="shared" si="7"/>
        <v>0</v>
      </c>
      <c r="BI28" s="59">
        <f t="shared" si="42"/>
        <v>0</v>
      </c>
      <c r="BJ28" s="59">
        <f t="shared" si="43"/>
        <v>0</v>
      </c>
      <c r="BK28" s="59">
        <f t="shared" si="44"/>
        <v>0</v>
      </c>
      <c r="BL28" s="59">
        <f t="shared" si="8"/>
        <v>0</v>
      </c>
      <c r="BM28" s="59">
        <f t="shared" si="9"/>
        <v>0</v>
      </c>
      <c r="BN28" s="191">
        <f t="shared" si="52"/>
        <v>0</v>
      </c>
      <c r="BO28" s="62">
        <f t="shared" si="45"/>
        <v>0</v>
      </c>
      <c r="BP28" s="59"/>
      <c r="BQ28" s="64"/>
      <c r="BR28" s="59">
        <f t="shared" si="10"/>
        <v>0</v>
      </c>
      <c r="BS28" s="59">
        <f t="shared" si="11"/>
        <v>0</v>
      </c>
      <c r="BT28" s="59">
        <f t="shared" si="12"/>
        <v>0</v>
      </c>
      <c r="BU28" s="59">
        <f t="shared" si="13"/>
        <v>0</v>
      </c>
      <c r="BV28" s="59">
        <f t="shared" si="14"/>
        <v>0</v>
      </c>
      <c r="BW28" s="59">
        <f t="shared" si="15"/>
        <v>0</v>
      </c>
      <c r="BX28" s="59">
        <f t="shared" si="16"/>
        <v>0</v>
      </c>
      <c r="BY28" s="59">
        <f t="shared" si="46"/>
        <v>0</v>
      </c>
      <c r="BZ28" s="59">
        <f t="shared" si="47"/>
        <v>0</v>
      </c>
      <c r="CA28" s="59">
        <f t="shared" si="48"/>
        <v>0</v>
      </c>
      <c r="CB28" s="59">
        <f t="shared" si="17"/>
        <v>0</v>
      </c>
      <c r="CC28" s="59">
        <f t="shared" si="18"/>
        <v>0</v>
      </c>
      <c r="CD28" s="191">
        <f t="shared" si="53"/>
        <v>0</v>
      </c>
      <c r="CE28" s="62">
        <f t="shared" si="49"/>
        <v>0</v>
      </c>
    </row>
    <row r="29" spans="1:83" x14ac:dyDescent="0.2">
      <c r="A29" s="359"/>
      <c r="B29" s="357"/>
      <c r="C29" s="358"/>
      <c r="D29" s="455"/>
      <c r="E29" s="365"/>
      <c r="G29" s="59">
        <f t="shared" si="19"/>
        <v>0</v>
      </c>
      <c r="H29" s="59"/>
      <c r="I29" s="59">
        <f t="shared" si="20"/>
        <v>0</v>
      </c>
      <c r="J29" s="59"/>
      <c r="K29" s="59">
        <f t="shared" si="21"/>
        <v>0</v>
      </c>
      <c r="L29" s="59"/>
      <c r="M29" s="59">
        <f t="shared" si="22"/>
        <v>0</v>
      </c>
      <c r="N29" s="59"/>
      <c r="O29" s="59">
        <f t="shared" si="23"/>
        <v>0</v>
      </c>
      <c r="P29" s="59"/>
      <c r="Q29" s="704">
        <f t="shared" si="24"/>
        <v>0</v>
      </c>
      <c r="R29" s="59"/>
      <c r="S29" s="59">
        <f t="shared" si="25"/>
        <v>0</v>
      </c>
      <c r="T29" s="59"/>
      <c r="U29" s="59">
        <f>IF(G29="E",C30,0)</f>
        <v>0</v>
      </c>
      <c r="V29" s="59"/>
      <c r="W29" s="59">
        <f t="shared" si="26"/>
        <v>0</v>
      </c>
      <c r="X29" s="59"/>
      <c r="Y29" s="367"/>
      <c r="Z29" s="687"/>
      <c r="AA29" s="59">
        <f t="shared" si="27"/>
        <v>0</v>
      </c>
      <c r="AB29" s="59"/>
      <c r="AC29" s="368"/>
      <c r="AD29" s="688"/>
      <c r="AE29" s="59">
        <f t="shared" si="28"/>
        <v>0</v>
      </c>
      <c r="AF29" s="59"/>
      <c r="AG29" s="367"/>
      <c r="AH29" s="687"/>
      <c r="AI29" s="62">
        <f t="shared" si="50"/>
        <v>0</v>
      </c>
      <c r="AJ29" s="59"/>
      <c r="AK29" s="59"/>
      <c r="AL29" s="63">
        <f t="shared" si="29"/>
        <v>0</v>
      </c>
      <c r="AM29" s="59">
        <f t="shared" si="30"/>
        <v>0</v>
      </c>
      <c r="AN29" s="59">
        <f t="shared" si="31"/>
        <v>0</v>
      </c>
      <c r="AO29" s="59">
        <f t="shared" si="32"/>
        <v>0</v>
      </c>
      <c r="AP29" s="59">
        <f t="shared" si="33"/>
        <v>0</v>
      </c>
      <c r="AQ29" s="59">
        <f t="shared" si="34"/>
        <v>0</v>
      </c>
      <c r="AR29" s="59">
        <f t="shared" si="35"/>
        <v>0</v>
      </c>
      <c r="AS29" s="59">
        <f t="shared" si="36"/>
        <v>0</v>
      </c>
      <c r="AT29" s="59">
        <f t="shared" si="37"/>
        <v>0</v>
      </c>
      <c r="AU29" s="59">
        <f t="shared" si="38"/>
        <v>0</v>
      </c>
      <c r="AV29" s="59">
        <f t="shared" si="39"/>
        <v>0</v>
      </c>
      <c r="AW29" s="59">
        <f t="shared" si="40"/>
        <v>0</v>
      </c>
      <c r="AX29" s="191">
        <f t="shared" si="51"/>
        <v>0</v>
      </c>
      <c r="AY29" s="62">
        <f t="shared" si="41"/>
        <v>0</v>
      </c>
      <c r="AZ29" s="59"/>
      <c r="BA29" s="64"/>
      <c r="BB29" s="59">
        <f t="shared" si="1"/>
        <v>0</v>
      </c>
      <c r="BC29" s="59">
        <f t="shared" si="2"/>
        <v>0</v>
      </c>
      <c r="BD29" s="59">
        <f t="shared" si="3"/>
        <v>0</v>
      </c>
      <c r="BE29" s="59">
        <f t="shared" si="4"/>
        <v>0</v>
      </c>
      <c r="BF29" s="59">
        <f t="shared" si="5"/>
        <v>0</v>
      </c>
      <c r="BG29" s="59">
        <f t="shared" si="6"/>
        <v>0</v>
      </c>
      <c r="BH29" s="59">
        <f t="shared" si="7"/>
        <v>0</v>
      </c>
      <c r="BI29" s="59">
        <f t="shared" si="42"/>
        <v>0</v>
      </c>
      <c r="BJ29" s="59">
        <f t="shared" si="43"/>
        <v>0</v>
      </c>
      <c r="BK29" s="59">
        <f t="shared" si="44"/>
        <v>0</v>
      </c>
      <c r="BL29" s="59">
        <f t="shared" si="8"/>
        <v>0</v>
      </c>
      <c r="BM29" s="59">
        <f t="shared" si="9"/>
        <v>0</v>
      </c>
      <c r="BN29" s="191">
        <f t="shared" si="52"/>
        <v>0</v>
      </c>
      <c r="BO29" s="62">
        <f t="shared" si="45"/>
        <v>0</v>
      </c>
      <c r="BP29" s="59"/>
      <c r="BQ29" s="64"/>
      <c r="BR29" s="59">
        <f t="shared" si="10"/>
        <v>0</v>
      </c>
      <c r="BS29" s="59">
        <f t="shared" si="11"/>
        <v>0</v>
      </c>
      <c r="BT29" s="59">
        <f t="shared" si="12"/>
        <v>0</v>
      </c>
      <c r="BU29" s="59">
        <f t="shared" si="13"/>
        <v>0</v>
      </c>
      <c r="BV29" s="59">
        <f t="shared" si="14"/>
        <v>0</v>
      </c>
      <c r="BW29" s="59">
        <f t="shared" si="15"/>
        <v>0</v>
      </c>
      <c r="BX29" s="59">
        <f t="shared" si="16"/>
        <v>0</v>
      </c>
      <c r="BY29" s="59">
        <f t="shared" si="46"/>
        <v>0</v>
      </c>
      <c r="BZ29" s="59">
        <f t="shared" si="47"/>
        <v>0</v>
      </c>
      <c r="CA29" s="59">
        <f t="shared" si="48"/>
        <v>0</v>
      </c>
      <c r="CB29" s="59">
        <f t="shared" si="17"/>
        <v>0</v>
      </c>
      <c r="CC29" s="59">
        <f t="shared" si="18"/>
        <v>0</v>
      </c>
      <c r="CD29" s="191">
        <f t="shared" si="53"/>
        <v>0</v>
      </c>
      <c r="CE29" s="62">
        <f t="shared" si="49"/>
        <v>0</v>
      </c>
    </row>
    <row r="30" spans="1:83" x14ac:dyDescent="0.2">
      <c r="A30" s="356"/>
      <c r="B30" s="357"/>
      <c r="C30" s="358"/>
      <c r="D30" s="455"/>
      <c r="E30" s="365"/>
      <c r="G30" s="59">
        <f t="shared" si="19"/>
        <v>0</v>
      </c>
      <c r="H30" s="59"/>
      <c r="I30" s="59">
        <f t="shared" si="20"/>
        <v>0</v>
      </c>
      <c r="J30" s="59"/>
      <c r="K30" s="59">
        <f t="shared" si="21"/>
        <v>0</v>
      </c>
      <c r="L30" s="59"/>
      <c r="M30" s="59">
        <f t="shared" si="22"/>
        <v>0</v>
      </c>
      <c r="N30" s="59"/>
      <c r="O30" s="59">
        <f t="shared" si="23"/>
        <v>0</v>
      </c>
      <c r="P30" s="59"/>
      <c r="Q30" s="704">
        <f t="shared" si="24"/>
        <v>0</v>
      </c>
      <c r="R30" s="59"/>
      <c r="S30" s="59">
        <f t="shared" si="25"/>
        <v>0</v>
      </c>
      <c r="T30" s="59"/>
      <c r="U30" s="59">
        <f>IF(G30="E",C31,0)</f>
        <v>0</v>
      </c>
      <c r="V30" s="59"/>
      <c r="W30" s="59">
        <f t="shared" si="26"/>
        <v>0</v>
      </c>
      <c r="X30" s="59"/>
      <c r="Y30" s="367"/>
      <c r="Z30" s="687"/>
      <c r="AA30" s="59">
        <f t="shared" si="27"/>
        <v>0</v>
      </c>
      <c r="AB30" s="59"/>
      <c r="AC30" s="368"/>
      <c r="AD30" s="688"/>
      <c r="AE30" s="59">
        <f t="shared" si="28"/>
        <v>0</v>
      </c>
      <c r="AF30" s="59"/>
      <c r="AG30" s="367"/>
      <c r="AH30" s="687"/>
      <c r="AI30" s="62">
        <f t="shared" si="50"/>
        <v>0</v>
      </c>
      <c r="AJ30" s="59"/>
      <c r="AK30" s="59"/>
      <c r="AL30" s="63">
        <f t="shared" si="29"/>
        <v>0</v>
      </c>
      <c r="AM30" s="59">
        <f t="shared" si="30"/>
        <v>0</v>
      </c>
      <c r="AN30" s="59">
        <f t="shared" si="31"/>
        <v>0</v>
      </c>
      <c r="AO30" s="59">
        <f t="shared" si="32"/>
        <v>0</v>
      </c>
      <c r="AP30" s="59">
        <f t="shared" si="33"/>
        <v>0</v>
      </c>
      <c r="AQ30" s="59">
        <f t="shared" si="34"/>
        <v>0</v>
      </c>
      <c r="AR30" s="59">
        <f t="shared" si="35"/>
        <v>0</v>
      </c>
      <c r="AS30" s="59">
        <f t="shared" si="36"/>
        <v>0</v>
      </c>
      <c r="AT30" s="59">
        <f t="shared" si="37"/>
        <v>0</v>
      </c>
      <c r="AU30" s="59">
        <f t="shared" si="38"/>
        <v>0</v>
      </c>
      <c r="AV30" s="59">
        <f t="shared" si="39"/>
        <v>0</v>
      </c>
      <c r="AW30" s="59">
        <f t="shared" si="40"/>
        <v>0</v>
      </c>
      <c r="AX30" s="191">
        <f t="shared" si="51"/>
        <v>0</v>
      </c>
      <c r="AY30" s="62">
        <f t="shared" si="41"/>
        <v>0</v>
      </c>
      <c r="AZ30" s="59"/>
      <c r="BA30" s="64"/>
      <c r="BB30" s="59">
        <f t="shared" si="1"/>
        <v>0</v>
      </c>
      <c r="BC30" s="59">
        <f t="shared" si="2"/>
        <v>0</v>
      </c>
      <c r="BD30" s="59">
        <f t="shared" si="3"/>
        <v>0</v>
      </c>
      <c r="BE30" s="59">
        <f t="shared" si="4"/>
        <v>0</v>
      </c>
      <c r="BF30" s="59">
        <f t="shared" si="5"/>
        <v>0</v>
      </c>
      <c r="BG30" s="59">
        <f t="shared" si="6"/>
        <v>0</v>
      </c>
      <c r="BH30" s="59">
        <f t="shared" si="7"/>
        <v>0</v>
      </c>
      <c r="BI30" s="59">
        <f t="shared" si="42"/>
        <v>0</v>
      </c>
      <c r="BJ30" s="59">
        <f t="shared" si="43"/>
        <v>0</v>
      </c>
      <c r="BK30" s="59">
        <f t="shared" si="44"/>
        <v>0</v>
      </c>
      <c r="BL30" s="59">
        <f t="shared" si="8"/>
        <v>0</v>
      </c>
      <c r="BM30" s="59">
        <f t="shared" si="9"/>
        <v>0</v>
      </c>
      <c r="BN30" s="191">
        <f t="shared" si="52"/>
        <v>0</v>
      </c>
      <c r="BO30" s="62">
        <f t="shared" si="45"/>
        <v>0</v>
      </c>
      <c r="BP30" s="59"/>
      <c r="BQ30" s="64"/>
      <c r="BR30" s="59">
        <f t="shared" si="10"/>
        <v>0</v>
      </c>
      <c r="BS30" s="59">
        <f t="shared" si="11"/>
        <v>0</v>
      </c>
      <c r="BT30" s="59">
        <f t="shared" si="12"/>
        <v>0</v>
      </c>
      <c r="BU30" s="59">
        <f t="shared" si="13"/>
        <v>0</v>
      </c>
      <c r="BV30" s="59">
        <f t="shared" si="14"/>
        <v>0</v>
      </c>
      <c r="BW30" s="59">
        <f t="shared" si="15"/>
        <v>0</v>
      </c>
      <c r="BX30" s="59">
        <f t="shared" si="16"/>
        <v>0</v>
      </c>
      <c r="BY30" s="59">
        <f t="shared" si="46"/>
        <v>0</v>
      </c>
      <c r="BZ30" s="59">
        <f t="shared" si="47"/>
        <v>0</v>
      </c>
      <c r="CA30" s="59">
        <f t="shared" si="48"/>
        <v>0</v>
      </c>
      <c r="CB30" s="59">
        <f t="shared" si="17"/>
        <v>0</v>
      </c>
      <c r="CC30" s="59">
        <f t="shared" si="18"/>
        <v>0</v>
      </c>
      <c r="CD30" s="191">
        <f t="shared" si="53"/>
        <v>0</v>
      </c>
      <c r="CE30" s="62">
        <f t="shared" si="49"/>
        <v>0</v>
      </c>
    </row>
    <row r="31" spans="1:83" x14ac:dyDescent="0.2">
      <c r="A31" s="356"/>
      <c r="B31" s="357"/>
      <c r="C31" s="358"/>
      <c r="D31" s="455"/>
      <c r="E31" s="365"/>
      <c r="G31" s="59">
        <f t="shared" si="19"/>
        <v>0</v>
      </c>
      <c r="H31" s="59"/>
      <c r="I31" s="59">
        <f t="shared" si="20"/>
        <v>0</v>
      </c>
      <c r="J31" s="59"/>
      <c r="K31" s="59">
        <f t="shared" si="21"/>
        <v>0</v>
      </c>
      <c r="L31" s="59"/>
      <c r="M31" s="59">
        <f t="shared" si="22"/>
        <v>0</v>
      </c>
      <c r="N31" s="59"/>
      <c r="O31" s="59">
        <f t="shared" si="23"/>
        <v>0</v>
      </c>
      <c r="P31" s="59"/>
      <c r="Q31" s="704">
        <f t="shared" si="24"/>
        <v>0</v>
      </c>
      <c r="R31" s="59"/>
      <c r="S31" s="59">
        <f t="shared" si="25"/>
        <v>0</v>
      </c>
      <c r="T31" s="59"/>
      <c r="U31" s="59">
        <f>IF(G31="E",C32,0)</f>
        <v>0</v>
      </c>
      <c r="V31" s="59"/>
      <c r="W31" s="59">
        <f t="shared" si="26"/>
        <v>0</v>
      </c>
      <c r="X31" s="59"/>
      <c r="Y31" s="367"/>
      <c r="Z31" s="687"/>
      <c r="AA31" s="59">
        <f t="shared" si="27"/>
        <v>0</v>
      </c>
      <c r="AB31" s="59"/>
      <c r="AC31" s="367"/>
      <c r="AD31" s="687"/>
      <c r="AE31" s="59">
        <f t="shared" si="28"/>
        <v>0</v>
      </c>
      <c r="AF31" s="59"/>
      <c r="AG31" s="367"/>
      <c r="AH31" s="687"/>
      <c r="AI31" s="62">
        <f t="shared" si="50"/>
        <v>0</v>
      </c>
      <c r="AJ31" s="59"/>
      <c r="AK31" s="59"/>
      <c r="AL31" s="63">
        <f t="shared" si="29"/>
        <v>0</v>
      </c>
      <c r="AM31" s="59">
        <f t="shared" si="30"/>
        <v>0</v>
      </c>
      <c r="AN31" s="59">
        <f t="shared" si="31"/>
        <v>0</v>
      </c>
      <c r="AO31" s="59">
        <f t="shared" si="32"/>
        <v>0</v>
      </c>
      <c r="AP31" s="59">
        <f t="shared" si="33"/>
        <v>0</v>
      </c>
      <c r="AQ31" s="59">
        <f t="shared" si="34"/>
        <v>0</v>
      </c>
      <c r="AR31" s="59">
        <f t="shared" si="35"/>
        <v>0</v>
      </c>
      <c r="AS31" s="59">
        <f t="shared" si="36"/>
        <v>0</v>
      </c>
      <c r="AT31" s="59">
        <f t="shared" si="37"/>
        <v>0</v>
      </c>
      <c r="AU31" s="59">
        <f t="shared" si="38"/>
        <v>0</v>
      </c>
      <c r="AV31" s="59">
        <f t="shared" si="39"/>
        <v>0</v>
      </c>
      <c r="AW31" s="59">
        <f t="shared" si="40"/>
        <v>0</v>
      </c>
      <c r="AX31" s="191">
        <f t="shared" si="51"/>
        <v>0</v>
      </c>
      <c r="AY31" s="62">
        <f t="shared" si="41"/>
        <v>0</v>
      </c>
      <c r="AZ31" s="59"/>
      <c r="BA31" s="64"/>
      <c r="BB31" s="59">
        <f t="shared" si="1"/>
        <v>0</v>
      </c>
      <c r="BC31" s="59">
        <f t="shared" si="2"/>
        <v>0</v>
      </c>
      <c r="BD31" s="59">
        <f t="shared" si="3"/>
        <v>0</v>
      </c>
      <c r="BE31" s="59">
        <f t="shared" si="4"/>
        <v>0</v>
      </c>
      <c r="BF31" s="59">
        <f t="shared" si="5"/>
        <v>0</v>
      </c>
      <c r="BG31" s="59">
        <f t="shared" si="6"/>
        <v>0</v>
      </c>
      <c r="BH31" s="59">
        <f t="shared" si="7"/>
        <v>0</v>
      </c>
      <c r="BI31" s="59">
        <f t="shared" si="42"/>
        <v>0</v>
      </c>
      <c r="BJ31" s="59">
        <f t="shared" si="43"/>
        <v>0</v>
      </c>
      <c r="BK31" s="59">
        <f t="shared" si="44"/>
        <v>0</v>
      </c>
      <c r="BL31" s="59">
        <f t="shared" si="8"/>
        <v>0</v>
      </c>
      <c r="BM31" s="59">
        <f t="shared" si="9"/>
        <v>0</v>
      </c>
      <c r="BN31" s="191">
        <f t="shared" si="52"/>
        <v>0</v>
      </c>
      <c r="BO31" s="62">
        <f t="shared" si="45"/>
        <v>0</v>
      </c>
      <c r="BP31" s="59"/>
      <c r="BQ31" s="64"/>
      <c r="BR31" s="59">
        <f t="shared" si="10"/>
        <v>0</v>
      </c>
      <c r="BS31" s="59">
        <f t="shared" si="11"/>
        <v>0</v>
      </c>
      <c r="BT31" s="59">
        <f t="shared" si="12"/>
        <v>0</v>
      </c>
      <c r="BU31" s="59">
        <f t="shared" si="13"/>
        <v>0</v>
      </c>
      <c r="BV31" s="59">
        <f t="shared" si="14"/>
        <v>0</v>
      </c>
      <c r="BW31" s="59">
        <f t="shared" si="15"/>
        <v>0</v>
      </c>
      <c r="BX31" s="59">
        <f t="shared" si="16"/>
        <v>0</v>
      </c>
      <c r="BY31" s="59">
        <f t="shared" si="46"/>
        <v>0</v>
      </c>
      <c r="BZ31" s="59">
        <f t="shared" si="47"/>
        <v>0</v>
      </c>
      <c r="CA31" s="59">
        <f t="shared" si="48"/>
        <v>0</v>
      </c>
      <c r="CB31" s="59">
        <f t="shared" si="17"/>
        <v>0</v>
      </c>
      <c r="CC31" s="59">
        <f t="shared" si="18"/>
        <v>0</v>
      </c>
      <c r="CD31" s="191">
        <f t="shared" si="53"/>
        <v>0</v>
      </c>
      <c r="CE31" s="62">
        <f t="shared" si="49"/>
        <v>0</v>
      </c>
    </row>
    <row r="32" spans="1:83" x14ac:dyDescent="0.2">
      <c r="A32" s="359"/>
      <c r="B32" s="357"/>
      <c r="C32" s="358"/>
      <c r="D32" s="455"/>
      <c r="E32" s="365"/>
      <c r="G32" s="59">
        <f t="shared" si="19"/>
        <v>0</v>
      </c>
      <c r="H32" s="59"/>
      <c r="I32" s="59">
        <f t="shared" si="20"/>
        <v>0</v>
      </c>
      <c r="J32" s="59"/>
      <c r="K32" s="59">
        <f t="shared" si="21"/>
        <v>0</v>
      </c>
      <c r="L32" s="59"/>
      <c r="M32" s="59">
        <f t="shared" si="22"/>
        <v>0</v>
      </c>
      <c r="N32" s="59"/>
      <c r="O32" s="59">
        <f t="shared" si="23"/>
        <v>0</v>
      </c>
      <c r="P32" s="59"/>
      <c r="Q32" s="704">
        <f t="shared" si="24"/>
        <v>0</v>
      </c>
      <c r="R32" s="59"/>
      <c r="S32" s="59">
        <f t="shared" si="25"/>
        <v>0</v>
      </c>
      <c r="T32" s="59"/>
      <c r="U32" s="59">
        <f t="shared" ref="U32:U38" si="54">IF(G32="E",C33,0)</f>
        <v>0</v>
      </c>
      <c r="V32" s="59"/>
      <c r="W32" s="59">
        <f t="shared" si="26"/>
        <v>0</v>
      </c>
      <c r="X32" s="59"/>
      <c r="Y32" s="367"/>
      <c r="Z32" s="687"/>
      <c r="AA32" s="59">
        <f t="shared" si="27"/>
        <v>0</v>
      </c>
      <c r="AB32" s="59"/>
      <c r="AC32" s="367"/>
      <c r="AD32" s="687"/>
      <c r="AE32" s="59">
        <f t="shared" si="28"/>
        <v>0</v>
      </c>
      <c r="AF32" s="59"/>
      <c r="AG32" s="367"/>
      <c r="AH32" s="687"/>
      <c r="AI32" s="62">
        <f t="shared" si="50"/>
        <v>0</v>
      </c>
      <c r="AJ32" s="59"/>
      <c r="AK32" s="59"/>
      <c r="AL32" s="63">
        <f t="shared" si="29"/>
        <v>0</v>
      </c>
      <c r="AM32" s="59">
        <f t="shared" si="30"/>
        <v>0</v>
      </c>
      <c r="AN32" s="59">
        <f t="shared" si="31"/>
        <v>0</v>
      </c>
      <c r="AO32" s="59">
        <f t="shared" si="32"/>
        <v>0</v>
      </c>
      <c r="AP32" s="59">
        <f t="shared" si="33"/>
        <v>0</v>
      </c>
      <c r="AQ32" s="59">
        <f t="shared" si="34"/>
        <v>0</v>
      </c>
      <c r="AR32" s="59">
        <f t="shared" si="35"/>
        <v>0</v>
      </c>
      <c r="AS32" s="59">
        <f t="shared" si="36"/>
        <v>0</v>
      </c>
      <c r="AT32" s="59">
        <f t="shared" si="37"/>
        <v>0</v>
      </c>
      <c r="AU32" s="59">
        <f t="shared" si="38"/>
        <v>0</v>
      </c>
      <c r="AV32" s="59">
        <f t="shared" si="39"/>
        <v>0</v>
      </c>
      <c r="AW32" s="59">
        <f t="shared" si="40"/>
        <v>0</v>
      </c>
      <c r="AX32" s="191">
        <f t="shared" si="51"/>
        <v>0</v>
      </c>
      <c r="AY32" s="62">
        <f t="shared" si="41"/>
        <v>0</v>
      </c>
      <c r="AZ32" s="59"/>
      <c r="BA32" s="64"/>
      <c r="BB32" s="59">
        <f t="shared" si="1"/>
        <v>0</v>
      </c>
      <c r="BC32" s="59">
        <f t="shared" si="2"/>
        <v>0</v>
      </c>
      <c r="BD32" s="59">
        <f t="shared" si="3"/>
        <v>0</v>
      </c>
      <c r="BE32" s="59">
        <f t="shared" si="4"/>
        <v>0</v>
      </c>
      <c r="BF32" s="59">
        <f t="shared" si="5"/>
        <v>0</v>
      </c>
      <c r="BG32" s="59">
        <f t="shared" si="6"/>
        <v>0</v>
      </c>
      <c r="BH32" s="59">
        <f t="shared" si="7"/>
        <v>0</v>
      </c>
      <c r="BI32" s="59">
        <f t="shared" si="42"/>
        <v>0</v>
      </c>
      <c r="BJ32" s="59">
        <f t="shared" si="43"/>
        <v>0</v>
      </c>
      <c r="BK32" s="59">
        <f t="shared" si="44"/>
        <v>0</v>
      </c>
      <c r="BL32" s="59">
        <f t="shared" si="8"/>
        <v>0</v>
      </c>
      <c r="BM32" s="59">
        <f t="shared" si="9"/>
        <v>0</v>
      </c>
      <c r="BN32" s="191">
        <f t="shared" si="52"/>
        <v>0</v>
      </c>
      <c r="BO32" s="62">
        <f t="shared" si="45"/>
        <v>0</v>
      </c>
      <c r="BP32" s="59"/>
      <c r="BQ32" s="64"/>
      <c r="BR32" s="59">
        <f t="shared" si="10"/>
        <v>0</v>
      </c>
      <c r="BS32" s="59">
        <f t="shared" si="11"/>
        <v>0</v>
      </c>
      <c r="BT32" s="59">
        <f t="shared" si="12"/>
        <v>0</v>
      </c>
      <c r="BU32" s="59">
        <f t="shared" si="13"/>
        <v>0</v>
      </c>
      <c r="BV32" s="59">
        <f t="shared" si="14"/>
        <v>0</v>
      </c>
      <c r="BW32" s="59">
        <f t="shared" si="15"/>
        <v>0</v>
      </c>
      <c r="BX32" s="59">
        <f t="shared" si="16"/>
        <v>0</v>
      </c>
      <c r="BY32" s="59">
        <f t="shared" si="46"/>
        <v>0</v>
      </c>
      <c r="BZ32" s="59">
        <f t="shared" si="47"/>
        <v>0</v>
      </c>
      <c r="CA32" s="59">
        <f t="shared" si="48"/>
        <v>0</v>
      </c>
      <c r="CB32" s="59">
        <f t="shared" si="17"/>
        <v>0</v>
      </c>
      <c r="CC32" s="59">
        <f t="shared" si="18"/>
        <v>0</v>
      </c>
      <c r="CD32" s="191">
        <f t="shared" si="53"/>
        <v>0</v>
      </c>
      <c r="CE32" s="62">
        <f t="shared" si="49"/>
        <v>0</v>
      </c>
    </row>
    <row r="33" spans="1:83" x14ac:dyDescent="0.2">
      <c r="A33" s="359"/>
      <c r="B33" s="357"/>
      <c r="C33" s="358"/>
      <c r="D33" s="455"/>
      <c r="E33" s="365"/>
      <c r="G33" s="59">
        <f t="shared" si="19"/>
        <v>0</v>
      </c>
      <c r="H33" s="59"/>
      <c r="I33" s="59">
        <f t="shared" si="20"/>
        <v>0</v>
      </c>
      <c r="J33" s="59"/>
      <c r="K33" s="59">
        <f t="shared" si="21"/>
        <v>0</v>
      </c>
      <c r="L33" s="59"/>
      <c r="M33" s="59">
        <f t="shared" si="22"/>
        <v>0</v>
      </c>
      <c r="N33" s="59"/>
      <c r="O33" s="59">
        <f t="shared" si="23"/>
        <v>0</v>
      </c>
      <c r="P33" s="59"/>
      <c r="Q33" s="704">
        <f t="shared" si="24"/>
        <v>0</v>
      </c>
      <c r="R33" s="59"/>
      <c r="S33" s="59">
        <f t="shared" si="25"/>
        <v>0</v>
      </c>
      <c r="T33" s="59"/>
      <c r="U33" s="59">
        <f t="shared" si="54"/>
        <v>0</v>
      </c>
      <c r="V33" s="59"/>
      <c r="W33" s="59">
        <f t="shared" si="26"/>
        <v>0</v>
      </c>
      <c r="X33" s="59"/>
      <c r="Y33" s="367"/>
      <c r="Z33" s="687"/>
      <c r="AA33" s="59">
        <f t="shared" si="27"/>
        <v>0</v>
      </c>
      <c r="AB33" s="59"/>
      <c r="AC33" s="367"/>
      <c r="AD33" s="687"/>
      <c r="AE33" s="59">
        <f t="shared" si="28"/>
        <v>0</v>
      </c>
      <c r="AF33" s="59"/>
      <c r="AG33" s="367"/>
      <c r="AH33" s="687"/>
      <c r="AI33" s="62">
        <f t="shared" si="50"/>
        <v>0</v>
      </c>
      <c r="AJ33" s="59"/>
      <c r="AK33" s="59"/>
      <c r="AL33" s="63">
        <f t="shared" si="29"/>
        <v>0</v>
      </c>
      <c r="AM33" s="59">
        <f t="shared" si="30"/>
        <v>0</v>
      </c>
      <c r="AN33" s="59">
        <f t="shared" si="31"/>
        <v>0</v>
      </c>
      <c r="AO33" s="59">
        <f t="shared" si="32"/>
        <v>0</v>
      </c>
      <c r="AP33" s="59">
        <f t="shared" si="33"/>
        <v>0</v>
      </c>
      <c r="AQ33" s="59">
        <f t="shared" si="34"/>
        <v>0</v>
      </c>
      <c r="AR33" s="59">
        <f t="shared" si="35"/>
        <v>0</v>
      </c>
      <c r="AS33" s="59">
        <f t="shared" si="36"/>
        <v>0</v>
      </c>
      <c r="AT33" s="59">
        <f t="shared" si="37"/>
        <v>0</v>
      </c>
      <c r="AU33" s="59">
        <f t="shared" si="38"/>
        <v>0</v>
      </c>
      <c r="AV33" s="59">
        <f t="shared" si="39"/>
        <v>0</v>
      </c>
      <c r="AW33" s="59">
        <f t="shared" si="40"/>
        <v>0</v>
      </c>
      <c r="AX33" s="191">
        <f t="shared" si="51"/>
        <v>0</v>
      </c>
      <c r="AY33" s="62">
        <f t="shared" si="41"/>
        <v>0</v>
      </c>
      <c r="AZ33" s="59"/>
      <c r="BA33" s="64"/>
      <c r="BB33" s="59">
        <f t="shared" si="1"/>
        <v>0</v>
      </c>
      <c r="BC33" s="59">
        <f t="shared" si="2"/>
        <v>0</v>
      </c>
      <c r="BD33" s="59">
        <f t="shared" si="3"/>
        <v>0</v>
      </c>
      <c r="BE33" s="59">
        <f t="shared" si="4"/>
        <v>0</v>
      </c>
      <c r="BF33" s="59">
        <f t="shared" si="5"/>
        <v>0</v>
      </c>
      <c r="BG33" s="59">
        <f t="shared" si="6"/>
        <v>0</v>
      </c>
      <c r="BH33" s="59">
        <f t="shared" si="7"/>
        <v>0</v>
      </c>
      <c r="BI33" s="59">
        <f t="shared" si="42"/>
        <v>0</v>
      </c>
      <c r="BJ33" s="59">
        <f t="shared" si="43"/>
        <v>0</v>
      </c>
      <c r="BK33" s="59">
        <f t="shared" si="44"/>
        <v>0</v>
      </c>
      <c r="BL33" s="59">
        <f t="shared" si="8"/>
        <v>0</v>
      </c>
      <c r="BM33" s="59">
        <f t="shared" si="9"/>
        <v>0</v>
      </c>
      <c r="BN33" s="191">
        <f t="shared" si="52"/>
        <v>0</v>
      </c>
      <c r="BO33" s="62">
        <f t="shared" si="45"/>
        <v>0</v>
      </c>
      <c r="BP33" s="59"/>
      <c r="BQ33" s="64"/>
      <c r="BR33" s="59">
        <f t="shared" si="10"/>
        <v>0</v>
      </c>
      <c r="BS33" s="59">
        <f t="shared" si="11"/>
        <v>0</v>
      </c>
      <c r="BT33" s="59">
        <f t="shared" si="12"/>
        <v>0</v>
      </c>
      <c r="BU33" s="59">
        <f t="shared" si="13"/>
        <v>0</v>
      </c>
      <c r="BV33" s="59">
        <f t="shared" si="14"/>
        <v>0</v>
      </c>
      <c r="BW33" s="59">
        <f t="shared" si="15"/>
        <v>0</v>
      </c>
      <c r="BX33" s="59">
        <f t="shared" si="16"/>
        <v>0</v>
      </c>
      <c r="BY33" s="59">
        <f t="shared" si="46"/>
        <v>0</v>
      </c>
      <c r="BZ33" s="59">
        <f t="shared" si="47"/>
        <v>0</v>
      </c>
      <c r="CA33" s="59">
        <f t="shared" si="48"/>
        <v>0</v>
      </c>
      <c r="CB33" s="59">
        <f t="shared" si="17"/>
        <v>0</v>
      </c>
      <c r="CC33" s="59">
        <f t="shared" si="18"/>
        <v>0</v>
      </c>
      <c r="CD33" s="191">
        <f t="shared" si="53"/>
        <v>0</v>
      </c>
      <c r="CE33" s="62">
        <f t="shared" si="49"/>
        <v>0</v>
      </c>
    </row>
    <row r="34" spans="1:83" x14ac:dyDescent="0.2">
      <c r="A34" s="356"/>
      <c r="B34" s="357"/>
      <c r="C34" s="358"/>
      <c r="D34" s="455"/>
      <c r="E34" s="365"/>
      <c r="G34" s="59">
        <f t="shared" ref="G34:G48" si="55">IF(E34="G-T",C34,0)</f>
        <v>0</v>
      </c>
      <c r="H34" s="59"/>
      <c r="I34" s="59">
        <f t="shared" ref="I34:I48" si="56">IF(E34="G-S",C34,0)</f>
        <v>0</v>
      </c>
      <c r="J34" s="59"/>
      <c r="K34" s="59">
        <f t="shared" ref="K34:K48" si="57">IF(E34="G-I",C34,0)</f>
        <v>0</v>
      </c>
      <c r="L34" s="59"/>
      <c r="M34" s="59">
        <f t="shared" ref="M34:M48" si="58">IF(E34="G-U",C34,0)</f>
        <v>0</v>
      </c>
      <c r="N34" s="59"/>
      <c r="O34" s="59">
        <f t="shared" ref="O34:O48" si="59">IF(E34="G-G",C34,0)</f>
        <v>0</v>
      </c>
      <c r="P34" s="59"/>
      <c r="Q34" s="704">
        <f t="shared" si="24"/>
        <v>0</v>
      </c>
      <c r="R34" s="59"/>
      <c r="S34" s="59">
        <f t="shared" ref="S34:S48" si="60">IF(E34="T",C34,0)</f>
        <v>0</v>
      </c>
      <c r="T34" s="59"/>
      <c r="U34" s="59">
        <f t="shared" si="54"/>
        <v>0</v>
      </c>
      <c r="V34" s="59"/>
      <c r="W34" s="59">
        <f t="shared" ref="W34:W48" si="61">IF(E34="CS",C34,0)</f>
        <v>0</v>
      </c>
      <c r="X34" s="59"/>
      <c r="Y34" s="367"/>
      <c r="Z34" s="687"/>
      <c r="AA34" s="59">
        <f t="shared" ref="AA34:AA48" si="62">IF(E34="O",C34,0)</f>
        <v>0</v>
      </c>
      <c r="AB34" s="59"/>
      <c r="AC34" s="367"/>
      <c r="AD34" s="687"/>
      <c r="AE34" s="59">
        <f t="shared" ref="AE34:AE48" si="63">IF(E34="C",C34,0)</f>
        <v>0</v>
      </c>
      <c r="AF34" s="59"/>
      <c r="AG34" s="367"/>
      <c r="AH34" s="687"/>
      <c r="AI34" s="62">
        <f t="shared" ref="AI34:AI48" si="64">SUM(G34:AG34)</f>
        <v>0</v>
      </c>
      <c r="AJ34" s="59"/>
      <c r="AK34" s="59"/>
      <c r="AL34" s="63">
        <f t="shared" ref="AL34:AL48" si="65">IF(Y34="I",W34,0)</f>
        <v>0</v>
      </c>
      <c r="AM34" s="59">
        <f t="shared" ref="AM34:AM48" si="66">IF(Y34="SS",W34,0)</f>
        <v>0</v>
      </c>
      <c r="AN34" s="59">
        <f t="shared" ref="AN34:AN48" si="67">IF(Y34="SI",W34,0)</f>
        <v>0</v>
      </c>
      <c r="AO34" s="59">
        <f t="shared" ref="AO34:AO48" si="68">IF(Y34="SD",W34,0)</f>
        <v>0</v>
      </c>
      <c r="AP34" s="59">
        <f t="shared" ref="AP34:AP48" si="69">IF(Y34="SSA",W34,0)</f>
        <v>0</v>
      </c>
      <c r="AQ34" s="59">
        <f t="shared" ref="AQ34:AQ48" si="70">IF(Y34="SB",W34,0)</f>
        <v>0</v>
      </c>
      <c r="AR34" s="59">
        <f t="shared" ref="AR34:AR48" si="71">IF(Y34="SOM",W34,0)</f>
        <v>0</v>
      </c>
      <c r="AS34" s="59">
        <f t="shared" ref="AS34:AS48" si="72">IF(Y34="ST",W34,0)</f>
        <v>0</v>
      </c>
      <c r="AT34" s="59">
        <f t="shared" si="37"/>
        <v>0</v>
      </c>
      <c r="AU34" s="59">
        <f t="shared" ref="AU34:AU48" si="73">IF(Y34="FS",W34,0)</f>
        <v>0</v>
      </c>
      <c r="AV34" s="59">
        <f t="shared" ref="AV34:AV48" si="74">IF(Y34="CS",W34,0)</f>
        <v>0</v>
      </c>
      <c r="AW34" s="59">
        <f t="shared" ref="AW34:AW48" si="75">IF(Y34="IN",W34,0)</f>
        <v>0</v>
      </c>
      <c r="AX34" s="191">
        <f t="shared" si="51"/>
        <v>0</v>
      </c>
      <c r="AY34" s="62">
        <f t="shared" ref="AY34:AY48" si="76">SUM(AL34:AX34)</f>
        <v>0</v>
      </c>
      <c r="AZ34" s="59"/>
      <c r="BA34" s="64"/>
      <c r="BB34" s="59">
        <f t="shared" ref="BB34:BB93" si="77">IF($AC34="I",$AA34,0)</f>
        <v>0</v>
      </c>
      <c r="BC34" s="59">
        <f t="shared" ref="BC34:BC93" si="78">IF($AC34="SS",$AA34,0)</f>
        <v>0</v>
      </c>
      <c r="BD34" s="59">
        <f t="shared" ref="BD34:BD93" si="79">IF($AC34="SI",$AA34,0)</f>
        <v>0</v>
      </c>
      <c r="BE34" s="59">
        <f t="shared" ref="BE34:BE93" si="80">IF($AC34="SD",$AA34,0)</f>
        <v>0</v>
      </c>
      <c r="BF34" s="59">
        <f t="shared" ref="BF34:BF93" si="81">IF($AC34="SSA",$AA34,0)</f>
        <v>0</v>
      </c>
      <c r="BG34" s="59">
        <f t="shared" ref="BG34:BG93" si="82">IF($AC34="SB",$AA34,0)</f>
        <v>0</v>
      </c>
      <c r="BH34" s="59">
        <f t="shared" ref="BH34:BH93" si="83">IF($AC34="SOM",$AA34,0)</f>
        <v>0</v>
      </c>
      <c r="BI34" s="59">
        <f t="shared" ref="BI34:BI48" si="84">IF(AC34="ST",AA34,0)</f>
        <v>0</v>
      </c>
      <c r="BJ34" s="59">
        <f t="shared" si="43"/>
        <v>0</v>
      </c>
      <c r="BK34" s="59">
        <f t="shared" ref="BK34:BK48" si="85">IF(AC34="FS",AA34,0)</f>
        <v>0</v>
      </c>
      <c r="BL34" s="59">
        <f t="shared" ref="BL34:BL93" si="86">IF($AC34="CS",$AA34,0)</f>
        <v>0</v>
      </c>
      <c r="BM34" s="59">
        <f t="shared" ref="BM34:BM93" si="87">IF($AC34="IN",$AA34,0)</f>
        <v>0</v>
      </c>
      <c r="BN34" s="191">
        <f t="shared" si="52"/>
        <v>0</v>
      </c>
      <c r="BO34" s="62">
        <f t="shared" ref="BO34:BO48" si="88">SUM(BB34:BN34)</f>
        <v>0</v>
      </c>
      <c r="BP34" s="59"/>
      <c r="BQ34" s="64"/>
      <c r="BR34" s="59">
        <f t="shared" ref="BR34:BR93" si="89">IF($AG34="I",$AE34,0)</f>
        <v>0</v>
      </c>
      <c r="BS34" s="59">
        <f t="shared" ref="BS34:BS93" si="90">IF($AG34="SS",$AE34,0)</f>
        <v>0</v>
      </c>
      <c r="BT34" s="59">
        <f t="shared" ref="BT34:BT93" si="91">IF($AG34="SI",$AE34,0)</f>
        <v>0</v>
      </c>
      <c r="BU34" s="59">
        <f t="shared" ref="BU34:BU93" si="92">IF($AG34="SD",$AE34,0)</f>
        <v>0</v>
      </c>
      <c r="BV34" s="59">
        <f t="shared" ref="BV34:BV93" si="93">IF($AG34="SSA",$AE34,0)</f>
        <v>0</v>
      </c>
      <c r="BW34" s="59">
        <f t="shared" ref="BW34:BW93" si="94">IF($AG34="SB",$AE34,0)</f>
        <v>0</v>
      </c>
      <c r="BX34" s="59">
        <f t="shared" ref="BX34:BX93" si="95">IF($AG34="SOM",$AE34,0)</f>
        <v>0</v>
      </c>
      <c r="BY34" s="59">
        <f t="shared" ref="BY34:BY48" si="96">IF(AG34="ST",AE34,0)</f>
        <v>0</v>
      </c>
      <c r="BZ34" s="59">
        <f t="shared" si="47"/>
        <v>0</v>
      </c>
      <c r="CA34" s="59">
        <f t="shared" ref="CA34:CA48" si="97">IF(AG34="FS",AE34,0)</f>
        <v>0</v>
      </c>
      <c r="CB34" s="59">
        <f t="shared" ref="CB34:CB93" si="98">IF($AG34="CS",$AE34,0)</f>
        <v>0</v>
      </c>
      <c r="CC34" s="59">
        <f t="shared" ref="CC34:CC93" si="99">IF($AG34="IN",$AE34,0)</f>
        <v>0</v>
      </c>
      <c r="CD34" s="191">
        <f t="shared" si="53"/>
        <v>0</v>
      </c>
      <c r="CE34" s="62">
        <f t="shared" ref="CE34:CE48" si="100">SUM(BR34:CD34)</f>
        <v>0</v>
      </c>
    </row>
    <row r="35" spans="1:83" x14ac:dyDescent="0.2">
      <c r="A35" s="359"/>
      <c r="B35" s="357"/>
      <c r="C35" s="358"/>
      <c r="D35" s="455"/>
      <c r="E35" s="365"/>
      <c r="G35" s="59">
        <f t="shared" si="55"/>
        <v>0</v>
      </c>
      <c r="H35" s="59"/>
      <c r="I35" s="59">
        <f t="shared" si="56"/>
        <v>0</v>
      </c>
      <c r="J35" s="59"/>
      <c r="K35" s="59">
        <f t="shared" si="57"/>
        <v>0</v>
      </c>
      <c r="L35" s="59"/>
      <c r="M35" s="59">
        <f t="shared" si="58"/>
        <v>0</v>
      </c>
      <c r="N35" s="59"/>
      <c r="O35" s="59">
        <f t="shared" si="59"/>
        <v>0</v>
      </c>
      <c r="P35" s="59"/>
      <c r="Q35" s="704">
        <f t="shared" si="24"/>
        <v>0</v>
      </c>
      <c r="R35" s="59"/>
      <c r="S35" s="59">
        <f t="shared" si="60"/>
        <v>0</v>
      </c>
      <c r="T35" s="59"/>
      <c r="U35" s="59">
        <f t="shared" si="54"/>
        <v>0</v>
      </c>
      <c r="V35" s="59"/>
      <c r="W35" s="59">
        <f t="shared" si="61"/>
        <v>0</v>
      </c>
      <c r="X35" s="59"/>
      <c r="Y35" s="367"/>
      <c r="Z35" s="687"/>
      <c r="AA35" s="59">
        <f t="shared" si="62"/>
        <v>0</v>
      </c>
      <c r="AB35" s="59"/>
      <c r="AC35" s="367"/>
      <c r="AD35" s="687"/>
      <c r="AE35" s="59">
        <f t="shared" si="63"/>
        <v>0</v>
      </c>
      <c r="AF35" s="59"/>
      <c r="AG35" s="367"/>
      <c r="AH35" s="687"/>
      <c r="AI35" s="62">
        <f t="shared" si="64"/>
        <v>0</v>
      </c>
      <c r="AJ35" s="59"/>
      <c r="AK35" s="59"/>
      <c r="AL35" s="63">
        <f t="shared" si="65"/>
        <v>0</v>
      </c>
      <c r="AM35" s="59">
        <f t="shared" si="66"/>
        <v>0</v>
      </c>
      <c r="AN35" s="59">
        <f t="shared" si="67"/>
        <v>0</v>
      </c>
      <c r="AO35" s="59">
        <f t="shared" si="68"/>
        <v>0</v>
      </c>
      <c r="AP35" s="59">
        <f t="shared" si="69"/>
        <v>0</v>
      </c>
      <c r="AQ35" s="59">
        <f t="shared" si="70"/>
        <v>0</v>
      </c>
      <c r="AR35" s="59">
        <f t="shared" si="71"/>
        <v>0</v>
      </c>
      <c r="AS35" s="59">
        <f t="shared" si="72"/>
        <v>0</v>
      </c>
      <c r="AT35" s="59">
        <f t="shared" si="37"/>
        <v>0</v>
      </c>
      <c r="AU35" s="59">
        <f t="shared" si="73"/>
        <v>0</v>
      </c>
      <c r="AV35" s="59">
        <f t="shared" si="74"/>
        <v>0</v>
      </c>
      <c r="AW35" s="59">
        <f t="shared" si="75"/>
        <v>0</v>
      </c>
      <c r="AX35" s="191">
        <f t="shared" si="51"/>
        <v>0</v>
      </c>
      <c r="AY35" s="62">
        <f t="shared" si="76"/>
        <v>0</v>
      </c>
      <c r="AZ35" s="59"/>
      <c r="BA35" s="64"/>
      <c r="BB35" s="59">
        <f t="shared" si="77"/>
        <v>0</v>
      </c>
      <c r="BC35" s="59">
        <f t="shared" si="78"/>
        <v>0</v>
      </c>
      <c r="BD35" s="59">
        <f t="shared" si="79"/>
        <v>0</v>
      </c>
      <c r="BE35" s="59">
        <f t="shared" si="80"/>
        <v>0</v>
      </c>
      <c r="BF35" s="59">
        <f t="shared" si="81"/>
        <v>0</v>
      </c>
      <c r="BG35" s="59">
        <f t="shared" si="82"/>
        <v>0</v>
      </c>
      <c r="BH35" s="59">
        <f t="shared" si="83"/>
        <v>0</v>
      </c>
      <c r="BI35" s="59">
        <f t="shared" si="84"/>
        <v>0</v>
      </c>
      <c r="BJ35" s="59">
        <f t="shared" si="43"/>
        <v>0</v>
      </c>
      <c r="BK35" s="59">
        <f t="shared" si="85"/>
        <v>0</v>
      </c>
      <c r="BL35" s="59">
        <f t="shared" si="86"/>
        <v>0</v>
      </c>
      <c r="BM35" s="59">
        <f t="shared" si="87"/>
        <v>0</v>
      </c>
      <c r="BN35" s="191">
        <f t="shared" si="52"/>
        <v>0</v>
      </c>
      <c r="BO35" s="62">
        <f t="shared" si="88"/>
        <v>0</v>
      </c>
      <c r="BP35" s="59"/>
      <c r="BQ35" s="64"/>
      <c r="BR35" s="59">
        <f t="shared" si="89"/>
        <v>0</v>
      </c>
      <c r="BS35" s="59">
        <f t="shared" si="90"/>
        <v>0</v>
      </c>
      <c r="BT35" s="59">
        <f t="shared" si="91"/>
        <v>0</v>
      </c>
      <c r="BU35" s="59">
        <f t="shared" si="92"/>
        <v>0</v>
      </c>
      <c r="BV35" s="59">
        <f t="shared" si="93"/>
        <v>0</v>
      </c>
      <c r="BW35" s="59">
        <f t="shared" si="94"/>
        <v>0</v>
      </c>
      <c r="BX35" s="59">
        <f t="shared" si="95"/>
        <v>0</v>
      </c>
      <c r="BY35" s="59">
        <f t="shared" si="96"/>
        <v>0</v>
      </c>
      <c r="BZ35" s="59">
        <f t="shared" si="47"/>
        <v>0</v>
      </c>
      <c r="CA35" s="59">
        <f t="shared" si="97"/>
        <v>0</v>
      </c>
      <c r="CB35" s="59">
        <f t="shared" si="98"/>
        <v>0</v>
      </c>
      <c r="CC35" s="59">
        <f t="shared" si="99"/>
        <v>0</v>
      </c>
      <c r="CD35" s="191">
        <f t="shared" si="53"/>
        <v>0</v>
      </c>
      <c r="CE35" s="62">
        <f t="shared" si="100"/>
        <v>0</v>
      </c>
    </row>
    <row r="36" spans="1:83" x14ac:dyDescent="0.2">
      <c r="A36" s="359"/>
      <c r="B36" s="357"/>
      <c r="C36" s="358"/>
      <c r="D36" s="456"/>
      <c r="E36" s="365"/>
      <c r="G36" s="59">
        <f t="shared" si="55"/>
        <v>0</v>
      </c>
      <c r="H36" s="59"/>
      <c r="I36" s="59">
        <f t="shared" si="56"/>
        <v>0</v>
      </c>
      <c r="J36" s="59"/>
      <c r="K36" s="59">
        <f t="shared" si="57"/>
        <v>0</v>
      </c>
      <c r="L36" s="59"/>
      <c r="M36" s="59">
        <f t="shared" si="58"/>
        <v>0</v>
      </c>
      <c r="N36" s="59"/>
      <c r="O36" s="59">
        <f t="shared" si="59"/>
        <v>0</v>
      </c>
      <c r="P36" s="59"/>
      <c r="Q36" s="704">
        <f t="shared" si="24"/>
        <v>0</v>
      </c>
      <c r="R36" s="59"/>
      <c r="S36" s="59">
        <f t="shared" si="60"/>
        <v>0</v>
      </c>
      <c r="T36" s="59"/>
      <c r="U36" s="59">
        <f t="shared" si="54"/>
        <v>0</v>
      </c>
      <c r="V36" s="59"/>
      <c r="W36" s="59">
        <f t="shared" si="61"/>
        <v>0</v>
      </c>
      <c r="X36" s="59"/>
      <c r="Y36" s="367"/>
      <c r="Z36" s="687"/>
      <c r="AA36" s="59">
        <f t="shared" si="62"/>
        <v>0</v>
      </c>
      <c r="AB36" s="59"/>
      <c r="AC36" s="367"/>
      <c r="AD36" s="687"/>
      <c r="AE36" s="59">
        <f t="shared" si="63"/>
        <v>0</v>
      </c>
      <c r="AF36" s="59"/>
      <c r="AG36" s="367"/>
      <c r="AH36" s="687"/>
      <c r="AI36" s="62">
        <f t="shared" si="64"/>
        <v>0</v>
      </c>
      <c r="AJ36" s="59"/>
      <c r="AK36" s="59"/>
      <c r="AL36" s="63">
        <f t="shared" si="65"/>
        <v>0</v>
      </c>
      <c r="AM36" s="59">
        <f t="shared" si="66"/>
        <v>0</v>
      </c>
      <c r="AN36" s="59">
        <f t="shared" si="67"/>
        <v>0</v>
      </c>
      <c r="AO36" s="59">
        <f t="shared" si="68"/>
        <v>0</v>
      </c>
      <c r="AP36" s="59">
        <f t="shared" si="69"/>
        <v>0</v>
      </c>
      <c r="AQ36" s="59">
        <f t="shared" si="70"/>
        <v>0</v>
      </c>
      <c r="AR36" s="59">
        <f t="shared" si="71"/>
        <v>0</v>
      </c>
      <c r="AS36" s="59">
        <f t="shared" si="72"/>
        <v>0</v>
      </c>
      <c r="AT36" s="59">
        <f t="shared" si="37"/>
        <v>0</v>
      </c>
      <c r="AU36" s="59">
        <f t="shared" si="73"/>
        <v>0</v>
      </c>
      <c r="AV36" s="59">
        <f t="shared" si="74"/>
        <v>0</v>
      </c>
      <c r="AW36" s="59">
        <f t="shared" si="75"/>
        <v>0</v>
      </c>
      <c r="AX36" s="191">
        <f t="shared" si="51"/>
        <v>0</v>
      </c>
      <c r="AY36" s="62">
        <f t="shared" si="76"/>
        <v>0</v>
      </c>
      <c r="AZ36" s="59"/>
      <c r="BA36" s="64"/>
      <c r="BB36" s="59">
        <f t="shared" si="77"/>
        <v>0</v>
      </c>
      <c r="BC36" s="59">
        <f t="shared" si="78"/>
        <v>0</v>
      </c>
      <c r="BD36" s="59">
        <f t="shared" si="79"/>
        <v>0</v>
      </c>
      <c r="BE36" s="59">
        <f t="shared" si="80"/>
        <v>0</v>
      </c>
      <c r="BF36" s="59">
        <f t="shared" si="81"/>
        <v>0</v>
      </c>
      <c r="BG36" s="59">
        <f t="shared" si="82"/>
        <v>0</v>
      </c>
      <c r="BH36" s="59">
        <f t="shared" si="83"/>
        <v>0</v>
      </c>
      <c r="BI36" s="59">
        <f t="shared" si="84"/>
        <v>0</v>
      </c>
      <c r="BJ36" s="59">
        <f t="shared" si="43"/>
        <v>0</v>
      </c>
      <c r="BK36" s="59">
        <f t="shared" si="85"/>
        <v>0</v>
      </c>
      <c r="BL36" s="59">
        <f t="shared" si="86"/>
        <v>0</v>
      </c>
      <c r="BM36" s="59">
        <f t="shared" si="87"/>
        <v>0</v>
      </c>
      <c r="BN36" s="191">
        <f t="shared" si="52"/>
        <v>0</v>
      </c>
      <c r="BO36" s="62">
        <f t="shared" si="88"/>
        <v>0</v>
      </c>
      <c r="BP36" s="59"/>
      <c r="BQ36" s="64"/>
      <c r="BR36" s="59">
        <f t="shared" si="89"/>
        <v>0</v>
      </c>
      <c r="BS36" s="59">
        <f t="shared" si="90"/>
        <v>0</v>
      </c>
      <c r="BT36" s="59">
        <f t="shared" si="91"/>
        <v>0</v>
      </c>
      <c r="BU36" s="59">
        <f t="shared" si="92"/>
        <v>0</v>
      </c>
      <c r="BV36" s="59">
        <f t="shared" si="93"/>
        <v>0</v>
      </c>
      <c r="BW36" s="59">
        <f t="shared" si="94"/>
        <v>0</v>
      </c>
      <c r="BX36" s="59">
        <f t="shared" si="95"/>
        <v>0</v>
      </c>
      <c r="BY36" s="59">
        <f t="shared" si="96"/>
        <v>0</v>
      </c>
      <c r="BZ36" s="59">
        <f t="shared" si="47"/>
        <v>0</v>
      </c>
      <c r="CA36" s="59">
        <f t="shared" si="97"/>
        <v>0</v>
      </c>
      <c r="CB36" s="59">
        <f t="shared" si="98"/>
        <v>0</v>
      </c>
      <c r="CC36" s="59">
        <f t="shared" si="99"/>
        <v>0</v>
      </c>
      <c r="CD36" s="191">
        <f t="shared" si="53"/>
        <v>0</v>
      </c>
      <c r="CE36" s="62">
        <f t="shared" si="100"/>
        <v>0</v>
      </c>
    </row>
    <row r="37" spans="1:83" x14ac:dyDescent="0.2">
      <c r="A37" s="359"/>
      <c r="B37" s="357"/>
      <c r="C37" s="358"/>
      <c r="D37" s="456"/>
      <c r="E37" s="365"/>
      <c r="G37" s="59">
        <f t="shared" si="55"/>
        <v>0</v>
      </c>
      <c r="H37" s="59"/>
      <c r="I37" s="59">
        <f t="shared" si="56"/>
        <v>0</v>
      </c>
      <c r="J37" s="59"/>
      <c r="K37" s="59">
        <f t="shared" si="57"/>
        <v>0</v>
      </c>
      <c r="L37" s="59"/>
      <c r="M37" s="59">
        <f t="shared" si="58"/>
        <v>0</v>
      </c>
      <c r="N37" s="59"/>
      <c r="O37" s="59">
        <f t="shared" si="59"/>
        <v>0</v>
      </c>
      <c r="P37" s="59"/>
      <c r="Q37" s="704">
        <f t="shared" si="24"/>
        <v>0</v>
      </c>
      <c r="R37" s="59"/>
      <c r="S37" s="59">
        <f t="shared" si="60"/>
        <v>0</v>
      </c>
      <c r="T37" s="59"/>
      <c r="U37" s="59">
        <f t="shared" si="54"/>
        <v>0</v>
      </c>
      <c r="V37" s="59"/>
      <c r="W37" s="59">
        <f t="shared" si="61"/>
        <v>0</v>
      </c>
      <c r="X37" s="59"/>
      <c r="Y37" s="367"/>
      <c r="Z37" s="687"/>
      <c r="AA37" s="59">
        <f t="shared" si="62"/>
        <v>0</v>
      </c>
      <c r="AB37" s="59"/>
      <c r="AC37" s="367"/>
      <c r="AD37" s="687"/>
      <c r="AE37" s="59">
        <f t="shared" si="63"/>
        <v>0</v>
      </c>
      <c r="AF37" s="59"/>
      <c r="AG37" s="367"/>
      <c r="AH37" s="687"/>
      <c r="AI37" s="62">
        <f t="shared" si="64"/>
        <v>0</v>
      </c>
      <c r="AJ37" s="59"/>
      <c r="AK37" s="59"/>
      <c r="AL37" s="63">
        <f t="shared" si="65"/>
        <v>0</v>
      </c>
      <c r="AM37" s="59">
        <f t="shared" si="66"/>
        <v>0</v>
      </c>
      <c r="AN37" s="59">
        <f t="shared" si="67"/>
        <v>0</v>
      </c>
      <c r="AO37" s="59">
        <f t="shared" si="68"/>
        <v>0</v>
      </c>
      <c r="AP37" s="59">
        <f t="shared" si="69"/>
        <v>0</v>
      </c>
      <c r="AQ37" s="59">
        <f t="shared" si="70"/>
        <v>0</v>
      </c>
      <c r="AR37" s="59">
        <f t="shared" si="71"/>
        <v>0</v>
      </c>
      <c r="AS37" s="59">
        <f t="shared" si="72"/>
        <v>0</v>
      </c>
      <c r="AT37" s="59">
        <f t="shared" si="37"/>
        <v>0</v>
      </c>
      <c r="AU37" s="59">
        <f t="shared" si="73"/>
        <v>0</v>
      </c>
      <c r="AV37" s="59">
        <f t="shared" si="74"/>
        <v>0</v>
      </c>
      <c r="AW37" s="59">
        <f t="shared" si="75"/>
        <v>0</v>
      </c>
      <c r="AX37" s="191">
        <f t="shared" si="51"/>
        <v>0</v>
      </c>
      <c r="AY37" s="62">
        <f t="shared" si="76"/>
        <v>0</v>
      </c>
      <c r="AZ37" s="59"/>
      <c r="BA37" s="64"/>
      <c r="BB37" s="59">
        <f t="shared" si="77"/>
        <v>0</v>
      </c>
      <c r="BC37" s="59">
        <f t="shared" si="78"/>
        <v>0</v>
      </c>
      <c r="BD37" s="59">
        <f t="shared" si="79"/>
        <v>0</v>
      </c>
      <c r="BE37" s="59">
        <f t="shared" si="80"/>
        <v>0</v>
      </c>
      <c r="BF37" s="59">
        <f t="shared" si="81"/>
        <v>0</v>
      </c>
      <c r="BG37" s="59">
        <f t="shared" si="82"/>
        <v>0</v>
      </c>
      <c r="BH37" s="59">
        <f t="shared" si="83"/>
        <v>0</v>
      </c>
      <c r="BI37" s="59">
        <f t="shared" si="84"/>
        <v>0</v>
      </c>
      <c r="BJ37" s="59">
        <f t="shared" si="43"/>
        <v>0</v>
      </c>
      <c r="BK37" s="59">
        <f t="shared" si="85"/>
        <v>0</v>
      </c>
      <c r="BL37" s="59">
        <f t="shared" si="86"/>
        <v>0</v>
      </c>
      <c r="BM37" s="59">
        <f t="shared" si="87"/>
        <v>0</v>
      </c>
      <c r="BN37" s="191">
        <f t="shared" si="52"/>
        <v>0</v>
      </c>
      <c r="BO37" s="62">
        <f t="shared" si="88"/>
        <v>0</v>
      </c>
      <c r="BP37" s="59"/>
      <c r="BQ37" s="64"/>
      <c r="BR37" s="59">
        <f t="shared" si="89"/>
        <v>0</v>
      </c>
      <c r="BS37" s="59">
        <f t="shared" si="90"/>
        <v>0</v>
      </c>
      <c r="BT37" s="59">
        <f t="shared" si="91"/>
        <v>0</v>
      </c>
      <c r="BU37" s="59">
        <f t="shared" si="92"/>
        <v>0</v>
      </c>
      <c r="BV37" s="59">
        <f t="shared" si="93"/>
        <v>0</v>
      </c>
      <c r="BW37" s="59">
        <f t="shared" si="94"/>
        <v>0</v>
      </c>
      <c r="BX37" s="59">
        <f t="shared" si="95"/>
        <v>0</v>
      </c>
      <c r="BY37" s="59">
        <f t="shared" si="96"/>
        <v>0</v>
      </c>
      <c r="BZ37" s="59">
        <f t="shared" si="47"/>
        <v>0</v>
      </c>
      <c r="CA37" s="59">
        <f t="shared" si="97"/>
        <v>0</v>
      </c>
      <c r="CB37" s="59">
        <f t="shared" si="98"/>
        <v>0</v>
      </c>
      <c r="CC37" s="59">
        <f t="shared" si="99"/>
        <v>0</v>
      </c>
      <c r="CD37" s="191">
        <f t="shared" si="53"/>
        <v>0</v>
      </c>
      <c r="CE37" s="62">
        <f t="shared" si="100"/>
        <v>0</v>
      </c>
    </row>
    <row r="38" spans="1:83" x14ac:dyDescent="0.2">
      <c r="A38" s="359"/>
      <c r="B38" s="357"/>
      <c r="C38" s="358"/>
      <c r="D38" s="456"/>
      <c r="E38" s="365"/>
      <c r="G38" s="59">
        <f t="shared" si="55"/>
        <v>0</v>
      </c>
      <c r="H38" s="59"/>
      <c r="I38" s="59">
        <f t="shared" si="56"/>
        <v>0</v>
      </c>
      <c r="J38" s="59"/>
      <c r="K38" s="59">
        <f t="shared" si="57"/>
        <v>0</v>
      </c>
      <c r="L38" s="59"/>
      <c r="M38" s="59">
        <f t="shared" si="58"/>
        <v>0</v>
      </c>
      <c r="N38" s="59"/>
      <c r="O38" s="59">
        <f t="shared" si="59"/>
        <v>0</v>
      </c>
      <c r="P38" s="59"/>
      <c r="Q38" s="704">
        <f t="shared" si="24"/>
        <v>0</v>
      </c>
      <c r="R38" s="59"/>
      <c r="S38" s="59">
        <f t="shared" si="60"/>
        <v>0</v>
      </c>
      <c r="T38" s="59"/>
      <c r="U38" s="59">
        <f t="shared" si="54"/>
        <v>0</v>
      </c>
      <c r="V38" s="59"/>
      <c r="W38" s="59">
        <f t="shared" si="61"/>
        <v>0</v>
      </c>
      <c r="X38" s="59"/>
      <c r="Y38" s="367"/>
      <c r="Z38" s="687"/>
      <c r="AA38" s="59">
        <f t="shared" si="62"/>
        <v>0</v>
      </c>
      <c r="AB38" s="59"/>
      <c r="AC38" s="367"/>
      <c r="AD38" s="687"/>
      <c r="AE38" s="59">
        <f t="shared" si="63"/>
        <v>0</v>
      </c>
      <c r="AF38" s="59"/>
      <c r="AG38" s="367"/>
      <c r="AH38" s="687"/>
      <c r="AI38" s="62">
        <f t="shared" si="64"/>
        <v>0</v>
      </c>
      <c r="AJ38" s="59"/>
      <c r="AK38" s="59"/>
      <c r="AL38" s="63">
        <f t="shared" si="65"/>
        <v>0</v>
      </c>
      <c r="AM38" s="59">
        <f t="shared" si="66"/>
        <v>0</v>
      </c>
      <c r="AN38" s="59">
        <f t="shared" si="67"/>
        <v>0</v>
      </c>
      <c r="AO38" s="59">
        <f t="shared" si="68"/>
        <v>0</v>
      </c>
      <c r="AP38" s="59">
        <f t="shared" si="69"/>
        <v>0</v>
      </c>
      <c r="AQ38" s="59">
        <f t="shared" si="70"/>
        <v>0</v>
      </c>
      <c r="AR38" s="59">
        <f t="shared" si="71"/>
        <v>0</v>
      </c>
      <c r="AS38" s="59">
        <f t="shared" si="72"/>
        <v>0</v>
      </c>
      <c r="AT38" s="59">
        <f t="shared" si="37"/>
        <v>0</v>
      </c>
      <c r="AU38" s="59">
        <f t="shared" si="73"/>
        <v>0</v>
      </c>
      <c r="AV38" s="59">
        <f t="shared" si="74"/>
        <v>0</v>
      </c>
      <c r="AW38" s="59">
        <f t="shared" si="75"/>
        <v>0</v>
      </c>
      <c r="AX38" s="191">
        <f t="shared" si="51"/>
        <v>0</v>
      </c>
      <c r="AY38" s="62">
        <f t="shared" si="76"/>
        <v>0</v>
      </c>
      <c r="AZ38" s="59"/>
      <c r="BA38" s="64"/>
      <c r="BB38" s="59">
        <f t="shared" si="77"/>
        <v>0</v>
      </c>
      <c r="BC38" s="59">
        <f t="shared" si="78"/>
        <v>0</v>
      </c>
      <c r="BD38" s="59">
        <f t="shared" si="79"/>
        <v>0</v>
      </c>
      <c r="BE38" s="59">
        <f t="shared" si="80"/>
        <v>0</v>
      </c>
      <c r="BF38" s="59">
        <f t="shared" si="81"/>
        <v>0</v>
      </c>
      <c r="BG38" s="59">
        <f t="shared" si="82"/>
        <v>0</v>
      </c>
      <c r="BH38" s="59">
        <f t="shared" si="83"/>
        <v>0</v>
      </c>
      <c r="BI38" s="59">
        <f t="shared" si="84"/>
        <v>0</v>
      </c>
      <c r="BJ38" s="59">
        <f t="shared" si="43"/>
        <v>0</v>
      </c>
      <c r="BK38" s="59">
        <f t="shared" si="85"/>
        <v>0</v>
      </c>
      <c r="BL38" s="59">
        <f t="shared" si="86"/>
        <v>0</v>
      </c>
      <c r="BM38" s="59">
        <f t="shared" si="87"/>
        <v>0</v>
      </c>
      <c r="BN38" s="191">
        <f t="shared" si="52"/>
        <v>0</v>
      </c>
      <c r="BO38" s="62">
        <f t="shared" si="88"/>
        <v>0</v>
      </c>
      <c r="BP38" s="59"/>
      <c r="BQ38" s="64"/>
      <c r="BR38" s="59">
        <f t="shared" si="89"/>
        <v>0</v>
      </c>
      <c r="BS38" s="59">
        <f t="shared" si="90"/>
        <v>0</v>
      </c>
      <c r="BT38" s="59">
        <f t="shared" si="91"/>
        <v>0</v>
      </c>
      <c r="BU38" s="59">
        <f t="shared" si="92"/>
        <v>0</v>
      </c>
      <c r="BV38" s="59">
        <f t="shared" si="93"/>
        <v>0</v>
      </c>
      <c r="BW38" s="59">
        <f t="shared" si="94"/>
        <v>0</v>
      </c>
      <c r="BX38" s="59">
        <f t="shared" si="95"/>
        <v>0</v>
      </c>
      <c r="BY38" s="59">
        <f t="shared" si="96"/>
        <v>0</v>
      </c>
      <c r="BZ38" s="59">
        <f t="shared" si="47"/>
        <v>0</v>
      </c>
      <c r="CA38" s="59">
        <f t="shared" si="97"/>
        <v>0</v>
      </c>
      <c r="CB38" s="59">
        <f t="shared" si="98"/>
        <v>0</v>
      </c>
      <c r="CC38" s="59">
        <f t="shared" si="99"/>
        <v>0</v>
      </c>
      <c r="CD38" s="191">
        <f t="shared" si="53"/>
        <v>0</v>
      </c>
      <c r="CE38" s="62">
        <f t="shared" si="100"/>
        <v>0</v>
      </c>
    </row>
    <row r="39" spans="1:83" x14ac:dyDescent="0.2">
      <c r="A39" s="359"/>
      <c r="B39" s="357"/>
      <c r="C39" s="358"/>
      <c r="D39" s="456"/>
      <c r="E39" s="365"/>
      <c r="G39" s="59">
        <f t="shared" si="55"/>
        <v>0</v>
      </c>
      <c r="H39" s="59"/>
      <c r="I39" s="59">
        <f t="shared" si="56"/>
        <v>0</v>
      </c>
      <c r="J39" s="59"/>
      <c r="K39" s="59">
        <f t="shared" si="57"/>
        <v>0</v>
      </c>
      <c r="L39" s="59"/>
      <c r="M39" s="59">
        <f t="shared" si="58"/>
        <v>0</v>
      </c>
      <c r="N39" s="59"/>
      <c r="O39" s="59">
        <f t="shared" si="59"/>
        <v>0</v>
      </c>
      <c r="P39" s="59"/>
      <c r="Q39" s="704">
        <f t="shared" si="24"/>
        <v>0</v>
      </c>
      <c r="R39" s="59"/>
      <c r="S39" s="59">
        <f t="shared" si="60"/>
        <v>0</v>
      </c>
      <c r="T39" s="59"/>
      <c r="U39" s="59">
        <f>IF(G39="E",C40,0)</f>
        <v>0</v>
      </c>
      <c r="V39" s="59"/>
      <c r="W39" s="59">
        <f t="shared" si="61"/>
        <v>0</v>
      </c>
      <c r="X39" s="59"/>
      <c r="Y39" s="367"/>
      <c r="Z39" s="687"/>
      <c r="AA39" s="59">
        <f t="shared" si="62"/>
        <v>0</v>
      </c>
      <c r="AB39" s="59"/>
      <c r="AC39" s="367"/>
      <c r="AD39" s="687"/>
      <c r="AE39" s="59">
        <f t="shared" si="63"/>
        <v>0</v>
      </c>
      <c r="AF39" s="59"/>
      <c r="AG39" s="367"/>
      <c r="AH39" s="687"/>
      <c r="AI39" s="62">
        <f t="shared" si="64"/>
        <v>0</v>
      </c>
      <c r="AJ39" s="59"/>
      <c r="AK39" s="59"/>
      <c r="AL39" s="63">
        <f t="shared" si="65"/>
        <v>0</v>
      </c>
      <c r="AM39" s="59">
        <f t="shared" si="66"/>
        <v>0</v>
      </c>
      <c r="AN39" s="59">
        <f t="shared" si="67"/>
        <v>0</v>
      </c>
      <c r="AO39" s="59">
        <f t="shared" si="68"/>
        <v>0</v>
      </c>
      <c r="AP39" s="59">
        <f t="shared" si="69"/>
        <v>0</v>
      </c>
      <c r="AQ39" s="59">
        <f t="shared" si="70"/>
        <v>0</v>
      </c>
      <c r="AR39" s="59">
        <f t="shared" si="71"/>
        <v>0</v>
      </c>
      <c r="AS39" s="59">
        <f t="shared" si="72"/>
        <v>0</v>
      </c>
      <c r="AT39" s="59">
        <f t="shared" si="37"/>
        <v>0</v>
      </c>
      <c r="AU39" s="59">
        <f t="shared" si="73"/>
        <v>0</v>
      </c>
      <c r="AV39" s="59">
        <f t="shared" si="74"/>
        <v>0</v>
      </c>
      <c r="AW39" s="59">
        <f t="shared" si="75"/>
        <v>0</v>
      </c>
      <c r="AX39" s="191">
        <f t="shared" si="51"/>
        <v>0</v>
      </c>
      <c r="AY39" s="62">
        <f t="shared" si="76"/>
        <v>0</v>
      </c>
      <c r="AZ39" s="59"/>
      <c r="BA39" s="64"/>
      <c r="BB39" s="59">
        <f t="shared" si="77"/>
        <v>0</v>
      </c>
      <c r="BC39" s="59">
        <f t="shared" si="78"/>
        <v>0</v>
      </c>
      <c r="BD39" s="59">
        <f t="shared" si="79"/>
        <v>0</v>
      </c>
      <c r="BE39" s="59">
        <f t="shared" si="80"/>
        <v>0</v>
      </c>
      <c r="BF39" s="59">
        <f t="shared" si="81"/>
        <v>0</v>
      </c>
      <c r="BG39" s="59">
        <f t="shared" si="82"/>
        <v>0</v>
      </c>
      <c r="BH39" s="59">
        <f t="shared" si="83"/>
        <v>0</v>
      </c>
      <c r="BI39" s="59">
        <f t="shared" si="84"/>
        <v>0</v>
      </c>
      <c r="BJ39" s="59">
        <f t="shared" si="43"/>
        <v>0</v>
      </c>
      <c r="BK39" s="59">
        <f t="shared" si="85"/>
        <v>0</v>
      </c>
      <c r="BL39" s="59">
        <f t="shared" si="86"/>
        <v>0</v>
      </c>
      <c r="BM39" s="59">
        <f t="shared" si="87"/>
        <v>0</v>
      </c>
      <c r="BN39" s="191">
        <f t="shared" si="52"/>
        <v>0</v>
      </c>
      <c r="BO39" s="62">
        <f t="shared" si="88"/>
        <v>0</v>
      </c>
      <c r="BP39" s="59"/>
      <c r="BQ39" s="64"/>
      <c r="BR39" s="59">
        <f t="shared" si="89"/>
        <v>0</v>
      </c>
      <c r="BS39" s="59">
        <f t="shared" si="90"/>
        <v>0</v>
      </c>
      <c r="BT39" s="59">
        <f t="shared" si="91"/>
        <v>0</v>
      </c>
      <c r="BU39" s="59">
        <f t="shared" si="92"/>
        <v>0</v>
      </c>
      <c r="BV39" s="59">
        <f t="shared" si="93"/>
        <v>0</v>
      </c>
      <c r="BW39" s="59">
        <f t="shared" si="94"/>
        <v>0</v>
      </c>
      <c r="BX39" s="59">
        <f t="shared" si="95"/>
        <v>0</v>
      </c>
      <c r="BY39" s="59">
        <f t="shared" si="96"/>
        <v>0</v>
      </c>
      <c r="BZ39" s="59">
        <f t="shared" si="47"/>
        <v>0</v>
      </c>
      <c r="CA39" s="59">
        <f t="shared" si="97"/>
        <v>0</v>
      </c>
      <c r="CB39" s="59">
        <f t="shared" si="98"/>
        <v>0</v>
      </c>
      <c r="CC39" s="59">
        <f t="shared" si="99"/>
        <v>0</v>
      </c>
      <c r="CD39" s="191">
        <f t="shared" si="53"/>
        <v>0</v>
      </c>
      <c r="CE39" s="62">
        <f t="shared" si="100"/>
        <v>0</v>
      </c>
    </row>
    <row r="40" spans="1:83" x14ac:dyDescent="0.2">
      <c r="A40" s="359"/>
      <c r="B40" s="357"/>
      <c r="C40" s="358"/>
      <c r="D40" s="456"/>
      <c r="E40" s="365"/>
      <c r="G40" s="59">
        <f t="shared" si="55"/>
        <v>0</v>
      </c>
      <c r="H40" s="59"/>
      <c r="I40" s="59">
        <f t="shared" si="56"/>
        <v>0</v>
      </c>
      <c r="J40" s="59"/>
      <c r="K40" s="59">
        <f t="shared" si="57"/>
        <v>0</v>
      </c>
      <c r="L40" s="59"/>
      <c r="M40" s="59">
        <f t="shared" si="58"/>
        <v>0</v>
      </c>
      <c r="N40" s="59"/>
      <c r="O40" s="59">
        <f t="shared" si="59"/>
        <v>0</v>
      </c>
      <c r="P40" s="59"/>
      <c r="Q40" s="704">
        <f t="shared" si="24"/>
        <v>0</v>
      </c>
      <c r="R40" s="59"/>
      <c r="S40" s="59">
        <f t="shared" si="60"/>
        <v>0</v>
      </c>
      <c r="T40" s="59"/>
      <c r="U40" s="59">
        <f>IF(G40="E",C43,0)</f>
        <v>0</v>
      </c>
      <c r="V40" s="59"/>
      <c r="W40" s="59">
        <f t="shared" si="61"/>
        <v>0</v>
      </c>
      <c r="X40" s="59"/>
      <c r="Y40" s="367"/>
      <c r="Z40" s="687"/>
      <c r="AA40" s="59">
        <f t="shared" si="62"/>
        <v>0</v>
      </c>
      <c r="AB40" s="59"/>
      <c r="AC40" s="367"/>
      <c r="AD40" s="687"/>
      <c r="AE40" s="59">
        <f t="shared" si="63"/>
        <v>0</v>
      </c>
      <c r="AF40" s="59"/>
      <c r="AG40" s="367"/>
      <c r="AH40" s="687"/>
      <c r="AI40" s="62">
        <f t="shared" si="64"/>
        <v>0</v>
      </c>
      <c r="AJ40" s="59"/>
      <c r="AK40" s="59"/>
      <c r="AL40" s="63">
        <f t="shared" si="65"/>
        <v>0</v>
      </c>
      <c r="AM40" s="59">
        <f t="shared" si="66"/>
        <v>0</v>
      </c>
      <c r="AN40" s="59">
        <f t="shared" si="67"/>
        <v>0</v>
      </c>
      <c r="AO40" s="59">
        <f t="shared" si="68"/>
        <v>0</v>
      </c>
      <c r="AP40" s="59">
        <f t="shared" si="69"/>
        <v>0</v>
      </c>
      <c r="AQ40" s="59">
        <f t="shared" si="70"/>
        <v>0</v>
      </c>
      <c r="AR40" s="59">
        <f t="shared" si="71"/>
        <v>0</v>
      </c>
      <c r="AS40" s="59">
        <f t="shared" si="72"/>
        <v>0</v>
      </c>
      <c r="AT40" s="59">
        <f t="shared" si="37"/>
        <v>0</v>
      </c>
      <c r="AU40" s="59">
        <f t="shared" si="73"/>
        <v>0</v>
      </c>
      <c r="AV40" s="59">
        <f t="shared" si="74"/>
        <v>0</v>
      </c>
      <c r="AW40" s="59">
        <f t="shared" si="75"/>
        <v>0</v>
      </c>
      <c r="AX40" s="191">
        <f t="shared" si="51"/>
        <v>0</v>
      </c>
      <c r="AY40" s="62">
        <f t="shared" si="76"/>
        <v>0</v>
      </c>
      <c r="AZ40" s="59"/>
      <c r="BA40" s="64"/>
      <c r="BB40" s="59">
        <f t="shared" si="77"/>
        <v>0</v>
      </c>
      <c r="BC40" s="59">
        <f t="shared" si="78"/>
        <v>0</v>
      </c>
      <c r="BD40" s="59">
        <f t="shared" si="79"/>
        <v>0</v>
      </c>
      <c r="BE40" s="59">
        <f t="shared" si="80"/>
        <v>0</v>
      </c>
      <c r="BF40" s="59">
        <f t="shared" si="81"/>
        <v>0</v>
      </c>
      <c r="BG40" s="59">
        <f t="shared" si="82"/>
        <v>0</v>
      </c>
      <c r="BH40" s="59">
        <f t="shared" si="83"/>
        <v>0</v>
      </c>
      <c r="BI40" s="59">
        <f t="shared" si="84"/>
        <v>0</v>
      </c>
      <c r="BJ40" s="59">
        <f t="shared" si="43"/>
        <v>0</v>
      </c>
      <c r="BK40" s="59">
        <f t="shared" si="85"/>
        <v>0</v>
      </c>
      <c r="BL40" s="59">
        <f t="shared" si="86"/>
        <v>0</v>
      </c>
      <c r="BM40" s="59">
        <f t="shared" si="87"/>
        <v>0</v>
      </c>
      <c r="BN40" s="191">
        <f t="shared" si="52"/>
        <v>0</v>
      </c>
      <c r="BO40" s="62">
        <f t="shared" si="88"/>
        <v>0</v>
      </c>
      <c r="BP40" s="59"/>
      <c r="BQ40" s="64"/>
      <c r="BR40" s="59">
        <f t="shared" si="89"/>
        <v>0</v>
      </c>
      <c r="BS40" s="59">
        <f t="shared" si="90"/>
        <v>0</v>
      </c>
      <c r="BT40" s="59">
        <f t="shared" si="91"/>
        <v>0</v>
      </c>
      <c r="BU40" s="59">
        <f t="shared" si="92"/>
        <v>0</v>
      </c>
      <c r="BV40" s="59">
        <f t="shared" si="93"/>
        <v>0</v>
      </c>
      <c r="BW40" s="59">
        <f t="shared" si="94"/>
        <v>0</v>
      </c>
      <c r="BX40" s="59">
        <f t="shared" si="95"/>
        <v>0</v>
      </c>
      <c r="BY40" s="59">
        <f t="shared" si="96"/>
        <v>0</v>
      </c>
      <c r="BZ40" s="59">
        <f t="shared" si="47"/>
        <v>0</v>
      </c>
      <c r="CA40" s="59">
        <f t="shared" si="97"/>
        <v>0</v>
      </c>
      <c r="CB40" s="59">
        <f t="shared" si="98"/>
        <v>0</v>
      </c>
      <c r="CC40" s="59">
        <f t="shared" si="99"/>
        <v>0</v>
      </c>
      <c r="CD40" s="191">
        <f t="shared" si="53"/>
        <v>0</v>
      </c>
      <c r="CE40" s="62">
        <f t="shared" si="100"/>
        <v>0</v>
      </c>
    </row>
    <row r="41" spans="1:83" x14ac:dyDescent="0.2">
      <c r="A41" s="359"/>
      <c r="B41" s="357"/>
      <c r="C41" s="358"/>
      <c r="D41" s="456"/>
      <c r="E41" s="365"/>
      <c r="G41" s="59">
        <f t="shared" si="55"/>
        <v>0</v>
      </c>
      <c r="H41" s="59"/>
      <c r="I41" s="59">
        <f t="shared" si="56"/>
        <v>0</v>
      </c>
      <c r="J41" s="59"/>
      <c r="K41" s="59">
        <f t="shared" si="57"/>
        <v>0</v>
      </c>
      <c r="L41" s="59"/>
      <c r="M41" s="59">
        <f t="shared" si="58"/>
        <v>0</v>
      </c>
      <c r="N41" s="59"/>
      <c r="O41" s="59">
        <f t="shared" si="59"/>
        <v>0</v>
      </c>
      <c r="P41" s="59"/>
      <c r="Q41" s="704">
        <f t="shared" si="24"/>
        <v>0</v>
      </c>
      <c r="R41" s="59"/>
      <c r="S41" s="59">
        <f t="shared" si="60"/>
        <v>0</v>
      </c>
      <c r="T41" s="59"/>
      <c r="U41" s="59">
        <f>IF(G41="E",#REF!,0)</f>
        <v>0</v>
      </c>
      <c r="V41" s="59"/>
      <c r="W41" s="59">
        <f t="shared" si="61"/>
        <v>0</v>
      </c>
      <c r="X41" s="59"/>
      <c r="Y41" s="367"/>
      <c r="Z41" s="687"/>
      <c r="AA41" s="59">
        <f t="shared" si="62"/>
        <v>0</v>
      </c>
      <c r="AB41" s="59"/>
      <c r="AC41" s="367"/>
      <c r="AD41" s="687"/>
      <c r="AE41" s="59">
        <f t="shared" si="63"/>
        <v>0</v>
      </c>
      <c r="AF41" s="59"/>
      <c r="AG41" s="367"/>
      <c r="AH41" s="687"/>
      <c r="AI41" s="62">
        <f t="shared" si="64"/>
        <v>0</v>
      </c>
      <c r="AJ41" s="59"/>
      <c r="AK41" s="59"/>
      <c r="AL41" s="63">
        <f t="shared" si="65"/>
        <v>0</v>
      </c>
      <c r="AM41" s="59">
        <f t="shared" si="66"/>
        <v>0</v>
      </c>
      <c r="AN41" s="59">
        <f t="shared" si="67"/>
        <v>0</v>
      </c>
      <c r="AO41" s="59">
        <f t="shared" si="68"/>
        <v>0</v>
      </c>
      <c r="AP41" s="59">
        <f t="shared" si="69"/>
        <v>0</v>
      </c>
      <c r="AQ41" s="59">
        <f t="shared" si="70"/>
        <v>0</v>
      </c>
      <c r="AR41" s="59">
        <f t="shared" si="71"/>
        <v>0</v>
      </c>
      <c r="AS41" s="59">
        <f t="shared" si="72"/>
        <v>0</v>
      </c>
      <c r="AT41" s="59">
        <f t="shared" si="37"/>
        <v>0</v>
      </c>
      <c r="AU41" s="59">
        <f t="shared" si="73"/>
        <v>0</v>
      </c>
      <c r="AV41" s="59">
        <f t="shared" si="74"/>
        <v>0</v>
      </c>
      <c r="AW41" s="59">
        <f t="shared" si="75"/>
        <v>0</v>
      </c>
      <c r="AX41" s="191">
        <f>W41-AL41-AM41-AN41-AO41-AP41-AQ41-AR41-AS41-AU41-AV41-AW41</f>
        <v>0</v>
      </c>
      <c r="AY41" s="62">
        <f t="shared" si="76"/>
        <v>0</v>
      </c>
      <c r="AZ41" s="59"/>
      <c r="BA41" s="64"/>
      <c r="BB41" s="59">
        <f t="shared" si="77"/>
        <v>0</v>
      </c>
      <c r="BC41" s="59">
        <f t="shared" si="78"/>
        <v>0</v>
      </c>
      <c r="BD41" s="59">
        <f t="shared" si="79"/>
        <v>0</v>
      </c>
      <c r="BE41" s="59">
        <f t="shared" si="80"/>
        <v>0</v>
      </c>
      <c r="BF41" s="59">
        <f t="shared" si="81"/>
        <v>0</v>
      </c>
      <c r="BG41" s="59">
        <f t="shared" si="82"/>
        <v>0</v>
      </c>
      <c r="BH41" s="59">
        <f t="shared" si="83"/>
        <v>0</v>
      </c>
      <c r="BI41" s="59">
        <f t="shared" si="84"/>
        <v>0</v>
      </c>
      <c r="BJ41" s="59">
        <f t="shared" si="43"/>
        <v>0</v>
      </c>
      <c r="BK41" s="59">
        <f t="shared" si="85"/>
        <v>0</v>
      </c>
      <c r="BL41" s="59">
        <f t="shared" si="86"/>
        <v>0</v>
      </c>
      <c r="BM41" s="59">
        <f t="shared" si="87"/>
        <v>0</v>
      </c>
      <c r="BN41" s="191">
        <f>AA41-BB41-BC41-BD41-BE41-BF41-BG41-BH41-BI41-BK41-BL41-BM41</f>
        <v>0</v>
      </c>
      <c r="BO41" s="62">
        <f t="shared" si="88"/>
        <v>0</v>
      </c>
      <c r="BP41" s="59"/>
      <c r="BQ41" s="64"/>
      <c r="BR41" s="59">
        <f t="shared" si="89"/>
        <v>0</v>
      </c>
      <c r="BS41" s="59">
        <f t="shared" si="90"/>
        <v>0</v>
      </c>
      <c r="BT41" s="59">
        <f t="shared" si="91"/>
        <v>0</v>
      </c>
      <c r="BU41" s="59">
        <f t="shared" si="92"/>
        <v>0</v>
      </c>
      <c r="BV41" s="59">
        <f t="shared" si="93"/>
        <v>0</v>
      </c>
      <c r="BW41" s="59">
        <f t="shared" si="94"/>
        <v>0</v>
      </c>
      <c r="BX41" s="59">
        <f t="shared" si="95"/>
        <v>0</v>
      </c>
      <c r="BY41" s="59">
        <f t="shared" si="96"/>
        <v>0</v>
      </c>
      <c r="BZ41" s="59">
        <f t="shared" si="47"/>
        <v>0</v>
      </c>
      <c r="CA41" s="59">
        <f t="shared" si="97"/>
        <v>0</v>
      </c>
      <c r="CB41" s="59">
        <f t="shared" si="98"/>
        <v>0</v>
      </c>
      <c r="CC41" s="59">
        <f t="shared" si="99"/>
        <v>0</v>
      </c>
      <c r="CD41" s="191">
        <f>AE41-BR41-BS41-BT41-BU41-BV41-BW41-BX41-BY41-CA41-CB41-CC41</f>
        <v>0</v>
      </c>
      <c r="CE41" s="62">
        <f t="shared" si="100"/>
        <v>0</v>
      </c>
    </row>
    <row r="42" spans="1:83" x14ac:dyDescent="0.2">
      <c r="A42" s="359"/>
      <c r="B42" s="357"/>
      <c r="C42" s="358"/>
      <c r="D42" s="456"/>
      <c r="E42" s="365"/>
      <c r="G42" s="59">
        <f t="shared" si="55"/>
        <v>0</v>
      </c>
      <c r="H42" s="59"/>
      <c r="I42" s="59">
        <f t="shared" si="56"/>
        <v>0</v>
      </c>
      <c r="J42" s="59"/>
      <c r="K42" s="59">
        <f t="shared" si="57"/>
        <v>0</v>
      </c>
      <c r="L42" s="59"/>
      <c r="M42" s="59">
        <f t="shared" si="58"/>
        <v>0</v>
      </c>
      <c r="N42" s="59"/>
      <c r="O42" s="59">
        <f t="shared" si="59"/>
        <v>0</v>
      </c>
      <c r="P42" s="59"/>
      <c r="Q42" s="704">
        <f t="shared" si="24"/>
        <v>0</v>
      </c>
      <c r="R42" s="59"/>
      <c r="S42" s="59">
        <f t="shared" si="60"/>
        <v>0</v>
      </c>
      <c r="T42" s="59"/>
      <c r="U42" s="59">
        <f t="shared" ref="U42:U47" si="101">IF(G42="E",C43,0)</f>
        <v>0</v>
      </c>
      <c r="V42" s="59"/>
      <c r="W42" s="59">
        <f t="shared" si="61"/>
        <v>0</v>
      </c>
      <c r="X42" s="59"/>
      <c r="Y42" s="367"/>
      <c r="Z42" s="687"/>
      <c r="AA42" s="59">
        <f t="shared" si="62"/>
        <v>0</v>
      </c>
      <c r="AB42" s="59"/>
      <c r="AC42" s="367"/>
      <c r="AD42" s="687"/>
      <c r="AE42" s="59">
        <f t="shared" si="63"/>
        <v>0</v>
      </c>
      <c r="AF42" s="59"/>
      <c r="AG42" s="367"/>
      <c r="AH42" s="687"/>
      <c r="AI42" s="62">
        <f t="shared" si="64"/>
        <v>0</v>
      </c>
      <c r="AJ42" s="59"/>
      <c r="AK42" s="59"/>
      <c r="AL42" s="63">
        <f t="shared" si="65"/>
        <v>0</v>
      </c>
      <c r="AM42" s="59">
        <f t="shared" si="66"/>
        <v>0</v>
      </c>
      <c r="AN42" s="59">
        <f t="shared" si="67"/>
        <v>0</v>
      </c>
      <c r="AO42" s="59">
        <f t="shared" si="68"/>
        <v>0</v>
      </c>
      <c r="AP42" s="59">
        <f t="shared" si="69"/>
        <v>0</v>
      </c>
      <c r="AQ42" s="59">
        <f t="shared" si="70"/>
        <v>0</v>
      </c>
      <c r="AR42" s="59">
        <f t="shared" si="71"/>
        <v>0</v>
      </c>
      <c r="AS42" s="59">
        <f t="shared" si="72"/>
        <v>0</v>
      </c>
      <c r="AT42" s="59">
        <f t="shared" si="37"/>
        <v>0</v>
      </c>
      <c r="AU42" s="59">
        <f t="shared" si="73"/>
        <v>0</v>
      </c>
      <c r="AV42" s="59">
        <f t="shared" si="74"/>
        <v>0</v>
      </c>
      <c r="AW42" s="59">
        <f t="shared" si="75"/>
        <v>0</v>
      </c>
      <c r="AX42" s="191">
        <f>W42-AL42-AM42-AN42-AO42-AP42-AQ42-AR42-AS42-AU42-AV42-AW42</f>
        <v>0</v>
      </c>
      <c r="AY42" s="62">
        <f t="shared" si="76"/>
        <v>0</v>
      </c>
      <c r="AZ42" s="59"/>
      <c r="BA42" s="64"/>
      <c r="BB42" s="59">
        <f t="shared" si="77"/>
        <v>0</v>
      </c>
      <c r="BC42" s="59">
        <f t="shared" si="78"/>
        <v>0</v>
      </c>
      <c r="BD42" s="59">
        <f t="shared" si="79"/>
        <v>0</v>
      </c>
      <c r="BE42" s="59">
        <f t="shared" si="80"/>
        <v>0</v>
      </c>
      <c r="BF42" s="59">
        <f t="shared" si="81"/>
        <v>0</v>
      </c>
      <c r="BG42" s="59">
        <f t="shared" si="82"/>
        <v>0</v>
      </c>
      <c r="BH42" s="59">
        <f t="shared" si="83"/>
        <v>0</v>
      </c>
      <c r="BI42" s="59">
        <f t="shared" si="84"/>
        <v>0</v>
      </c>
      <c r="BJ42" s="59">
        <f t="shared" si="43"/>
        <v>0</v>
      </c>
      <c r="BK42" s="59">
        <f t="shared" si="85"/>
        <v>0</v>
      </c>
      <c r="BL42" s="59">
        <f t="shared" si="86"/>
        <v>0</v>
      </c>
      <c r="BM42" s="59">
        <f t="shared" si="87"/>
        <v>0</v>
      </c>
      <c r="BN42" s="191">
        <f>AA42-BB42-BC42-BD42-BE42-BF42-BG42-BH42-BI42-BK42-BL42-BM42</f>
        <v>0</v>
      </c>
      <c r="BO42" s="62">
        <f t="shared" si="88"/>
        <v>0</v>
      </c>
      <c r="BP42" s="59"/>
      <c r="BQ42" s="64"/>
      <c r="BR42" s="59">
        <f t="shared" si="89"/>
        <v>0</v>
      </c>
      <c r="BS42" s="59">
        <f t="shared" si="90"/>
        <v>0</v>
      </c>
      <c r="BT42" s="59">
        <f t="shared" si="91"/>
        <v>0</v>
      </c>
      <c r="BU42" s="59">
        <f t="shared" si="92"/>
        <v>0</v>
      </c>
      <c r="BV42" s="59">
        <f t="shared" si="93"/>
        <v>0</v>
      </c>
      <c r="BW42" s="59">
        <f t="shared" si="94"/>
        <v>0</v>
      </c>
      <c r="BX42" s="59">
        <f t="shared" si="95"/>
        <v>0</v>
      </c>
      <c r="BY42" s="59">
        <f t="shared" si="96"/>
        <v>0</v>
      </c>
      <c r="BZ42" s="59">
        <f t="shared" si="47"/>
        <v>0</v>
      </c>
      <c r="CA42" s="59">
        <f t="shared" si="97"/>
        <v>0</v>
      </c>
      <c r="CB42" s="59">
        <f t="shared" si="98"/>
        <v>0</v>
      </c>
      <c r="CC42" s="59">
        <f t="shared" si="99"/>
        <v>0</v>
      </c>
      <c r="CD42" s="191">
        <f>AE42-BR42-BS42-BT42-BU42-BV42-BW42-BX42-BY42-CA42-CB42-CC42</f>
        <v>0</v>
      </c>
      <c r="CE42" s="62">
        <f t="shared" si="100"/>
        <v>0</v>
      </c>
    </row>
    <row r="43" spans="1:83" x14ac:dyDescent="0.2">
      <c r="A43" s="359"/>
      <c r="B43" s="357"/>
      <c r="C43" s="358"/>
      <c r="D43" s="456"/>
      <c r="E43" s="365"/>
      <c r="G43" s="59">
        <f t="shared" si="55"/>
        <v>0</v>
      </c>
      <c r="H43" s="59"/>
      <c r="I43" s="59">
        <f t="shared" si="56"/>
        <v>0</v>
      </c>
      <c r="J43" s="59"/>
      <c r="K43" s="59">
        <f t="shared" si="57"/>
        <v>0</v>
      </c>
      <c r="L43" s="59"/>
      <c r="M43" s="59">
        <f t="shared" si="58"/>
        <v>0</v>
      </c>
      <c r="N43" s="59"/>
      <c r="O43" s="59">
        <f t="shared" si="59"/>
        <v>0</v>
      </c>
      <c r="P43" s="59"/>
      <c r="Q43" s="704">
        <f t="shared" si="24"/>
        <v>0</v>
      </c>
      <c r="R43" s="59"/>
      <c r="S43" s="59">
        <f t="shared" si="60"/>
        <v>0</v>
      </c>
      <c r="T43" s="59"/>
      <c r="U43" s="59">
        <f t="shared" si="101"/>
        <v>0</v>
      </c>
      <c r="V43" s="59"/>
      <c r="W43" s="59">
        <f t="shared" si="61"/>
        <v>0</v>
      </c>
      <c r="X43" s="59"/>
      <c r="Y43" s="367"/>
      <c r="Z43" s="687"/>
      <c r="AA43" s="59">
        <f t="shared" si="62"/>
        <v>0</v>
      </c>
      <c r="AB43" s="59"/>
      <c r="AC43" s="367"/>
      <c r="AD43" s="687"/>
      <c r="AE43" s="59">
        <f t="shared" si="63"/>
        <v>0</v>
      </c>
      <c r="AF43" s="59"/>
      <c r="AG43" s="367"/>
      <c r="AH43" s="687"/>
      <c r="AI43" s="62">
        <f t="shared" si="64"/>
        <v>0</v>
      </c>
      <c r="AJ43" s="59"/>
      <c r="AK43" s="59"/>
      <c r="AL43" s="63">
        <f t="shared" si="65"/>
        <v>0</v>
      </c>
      <c r="AM43" s="59">
        <f t="shared" si="66"/>
        <v>0</v>
      </c>
      <c r="AN43" s="59">
        <f t="shared" si="67"/>
        <v>0</v>
      </c>
      <c r="AO43" s="59">
        <f t="shared" si="68"/>
        <v>0</v>
      </c>
      <c r="AP43" s="59">
        <f t="shared" si="69"/>
        <v>0</v>
      </c>
      <c r="AQ43" s="59">
        <f t="shared" si="70"/>
        <v>0</v>
      </c>
      <c r="AR43" s="59">
        <f t="shared" si="71"/>
        <v>0</v>
      </c>
      <c r="AS43" s="59">
        <f t="shared" si="72"/>
        <v>0</v>
      </c>
      <c r="AT43" s="59">
        <f t="shared" si="37"/>
        <v>0</v>
      </c>
      <c r="AU43" s="59">
        <f t="shared" si="73"/>
        <v>0</v>
      </c>
      <c r="AV43" s="59">
        <f t="shared" si="74"/>
        <v>0</v>
      </c>
      <c r="AW43" s="59">
        <f t="shared" si="75"/>
        <v>0</v>
      </c>
      <c r="AX43" s="191">
        <f t="shared" si="51"/>
        <v>0</v>
      </c>
      <c r="AY43" s="62">
        <f t="shared" si="76"/>
        <v>0</v>
      </c>
      <c r="AZ43" s="59"/>
      <c r="BA43" s="64"/>
      <c r="BB43" s="59">
        <f t="shared" si="77"/>
        <v>0</v>
      </c>
      <c r="BC43" s="59">
        <f t="shared" si="78"/>
        <v>0</v>
      </c>
      <c r="BD43" s="59">
        <f t="shared" si="79"/>
        <v>0</v>
      </c>
      <c r="BE43" s="59">
        <f t="shared" si="80"/>
        <v>0</v>
      </c>
      <c r="BF43" s="59">
        <f t="shared" si="81"/>
        <v>0</v>
      </c>
      <c r="BG43" s="59">
        <f t="shared" si="82"/>
        <v>0</v>
      </c>
      <c r="BH43" s="59">
        <f t="shared" si="83"/>
        <v>0</v>
      </c>
      <c r="BI43" s="59">
        <f t="shared" si="84"/>
        <v>0</v>
      </c>
      <c r="BJ43" s="59">
        <f t="shared" si="43"/>
        <v>0</v>
      </c>
      <c r="BK43" s="59">
        <f t="shared" si="85"/>
        <v>0</v>
      </c>
      <c r="BL43" s="59">
        <f t="shared" si="86"/>
        <v>0</v>
      </c>
      <c r="BM43" s="59">
        <f t="shared" si="87"/>
        <v>0</v>
      </c>
      <c r="BN43" s="191">
        <f t="shared" si="52"/>
        <v>0</v>
      </c>
      <c r="BO43" s="62">
        <f t="shared" si="88"/>
        <v>0</v>
      </c>
      <c r="BP43" s="59"/>
      <c r="BQ43" s="64"/>
      <c r="BR43" s="59">
        <f t="shared" si="89"/>
        <v>0</v>
      </c>
      <c r="BS43" s="59">
        <f t="shared" si="90"/>
        <v>0</v>
      </c>
      <c r="BT43" s="59">
        <f t="shared" si="91"/>
        <v>0</v>
      </c>
      <c r="BU43" s="59">
        <f t="shared" si="92"/>
        <v>0</v>
      </c>
      <c r="BV43" s="59">
        <f t="shared" si="93"/>
        <v>0</v>
      </c>
      <c r="BW43" s="59">
        <f t="shared" si="94"/>
        <v>0</v>
      </c>
      <c r="BX43" s="59">
        <f t="shared" si="95"/>
        <v>0</v>
      </c>
      <c r="BY43" s="59">
        <f t="shared" si="96"/>
        <v>0</v>
      </c>
      <c r="BZ43" s="59">
        <f t="shared" si="47"/>
        <v>0</v>
      </c>
      <c r="CA43" s="59">
        <f t="shared" si="97"/>
        <v>0</v>
      </c>
      <c r="CB43" s="59">
        <f t="shared" si="98"/>
        <v>0</v>
      </c>
      <c r="CC43" s="59">
        <f t="shared" si="99"/>
        <v>0</v>
      </c>
      <c r="CD43" s="191">
        <f t="shared" si="53"/>
        <v>0</v>
      </c>
      <c r="CE43" s="62">
        <f t="shared" si="100"/>
        <v>0</v>
      </c>
    </row>
    <row r="44" spans="1:83" x14ac:dyDescent="0.2">
      <c r="A44" s="359"/>
      <c r="B44" s="357"/>
      <c r="C44" s="358"/>
      <c r="D44" s="456"/>
      <c r="E44" s="365"/>
      <c r="G44" s="59">
        <f t="shared" si="55"/>
        <v>0</v>
      </c>
      <c r="H44" s="59"/>
      <c r="I44" s="59">
        <f t="shared" si="56"/>
        <v>0</v>
      </c>
      <c r="J44" s="59"/>
      <c r="K44" s="59">
        <f t="shared" si="57"/>
        <v>0</v>
      </c>
      <c r="L44" s="59"/>
      <c r="M44" s="59">
        <f t="shared" si="58"/>
        <v>0</v>
      </c>
      <c r="N44" s="59"/>
      <c r="O44" s="59">
        <f t="shared" si="59"/>
        <v>0</v>
      </c>
      <c r="P44" s="59"/>
      <c r="Q44" s="704">
        <f t="shared" si="24"/>
        <v>0</v>
      </c>
      <c r="R44" s="59"/>
      <c r="S44" s="59">
        <f t="shared" si="60"/>
        <v>0</v>
      </c>
      <c r="T44" s="59"/>
      <c r="U44" s="59">
        <f t="shared" si="101"/>
        <v>0</v>
      </c>
      <c r="V44" s="59"/>
      <c r="W44" s="59">
        <f t="shared" si="61"/>
        <v>0</v>
      </c>
      <c r="X44" s="59"/>
      <c r="Y44" s="367"/>
      <c r="Z44" s="687"/>
      <c r="AA44" s="59">
        <f t="shared" si="62"/>
        <v>0</v>
      </c>
      <c r="AB44" s="59"/>
      <c r="AC44" s="367"/>
      <c r="AD44" s="687"/>
      <c r="AE44" s="59">
        <f t="shared" si="63"/>
        <v>0</v>
      </c>
      <c r="AF44" s="59"/>
      <c r="AG44" s="367"/>
      <c r="AH44" s="687"/>
      <c r="AI44" s="62">
        <f t="shared" si="64"/>
        <v>0</v>
      </c>
      <c r="AJ44" s="59"/>
      <c r="AK44" s="59"/>
      <c r="AL44" s="63">
        <f t="shared" si="65"/>
        <v>0</v>
      </c>
      <c r="AM44" s="59">
        <f t="shared" si="66"/>
        <v>0</v>
      </c>
      <c r="AN44" s="59">
        <f t="shared" si="67"/>
        <v>0</v>
      </c>
      <c r="AO44" s="59">
        <f t="shared" si="68"/>
        <v>0</v>
      </c>
      <c r="AP44" s="59">
        <f t="shared" si="69"/>
        <v>0</v>
      </c>
      <c r="AQ44" s="59">
        <f t="shared" si="70"/>
        <v>0</v>
      </c>
      <c r="AR44" s="59">
        <f t="shared" si="71"/>
        <v>0</v>
      </c>
      <c r="AS44" s="59">
        <f t="shared" si="72"/>
        <v>0</v>
      </c>
      <c r="AT44" s="59">
        <f t="shared" si="37"/>
        <v>0</v>
      </c>
      <c r="AU44" s="59">
        <f t="shared" si="73"/>
        <v>0</v>
      </c>
      <c r="AV44" s="59">
        <f t="shared" si="74"/>
        <v>0</v>
      </c>
      <c r="AW44" s="59">
        <f t="shared" si="75"/>
        <v>0</v>
      </c>
      <c r="AX44" s="191">
        <f t="shared" si="51"/>
        <v>0</v>
      </c>
      <c r="AY44" s="62">
        <f t="shared" si="76"/>
        <v>0</v>
      </c>
      <c r="AZ44" s="59"/>
      <c r="BA44" s="64"/>
      <c r="BB44" s="59">
        <f t="shared" si="77"/>
        <v>0</v>
      </c>
      <c r="BC44" s="59">
        <f t="shared" si="78"/>
        <v>0</v>
      </c>
      <c r="BD44" s="59">
        <f t="shared" si="79"/>
        <v>0</v>
      </c>
      <c r="BE44" s="59">
        <f t="shared" si="80"/>
        <v>0</v>
      </c>
      <c r="BF44" s="59">
        <f t="shared" si="81"/>
        <v>0</v>
      </c>
      <c r="BG44" s="59">
        <f t="shared" si="82"/>
        <v>0</v>
      </c>
      <c r="BH44" s="59">
        <f t="shared" si="83"/>
        <v>0</v>
      </c>
      <c r="BI44" s="59">
        <f t="shared" si="84"/>
        <v>0</v>
      </c>
      <c r="BJ44" s="59">
        <f t="shared" si="43"/>
        <v>0</v>
      </c>
      <c r="BK44" s="59">
        <f t="shared" si="85"/>
        <v>0</v>
      </c>
      <c r="BL44" s="59">
        <f t="shared" si="86"/>
        <v>0</v>
      </c>
      <c r="BM44" s="59">
        <f t="shared" si="87"/>
        <v>0</v>
      </c>
      <c r="BN44" s="191">
        <f t="shared" si="52"/>
        <v>0</v>
      </c>
      <c r="BO44" s="62">
        <f t="shared" si="88"/>
        <v>0</v>
      </c>
      <c r="BP44" s="59"/>
      <c r="BQ44" s="64"/>
      <c r="BR44" s="59">
        <f t="shared" si="89"/>
        <v>0</v>
      </c>
      <c r="BS44" s="59">
        <f t="shared" si="90"/>
        <v>0</v>
      </c>
      <c r="BT44" s="59">
        <f t="shared" si="91"/>
        <v>0</v>
      </c>
      <c r="BU44" s="59">
        <f t="shared" si="92"/>
        <v>0</v>
      </c>
      <c r="BV44" s="59">
        <f t="shared" si="93"/>
        <v>0</v>
      </c>
      <c r="BW44" s="59">
        <f t="shared" si="94"/>
        <v>0</v>
      </c>
      <c r="BX44" s="59">
        <f t="shared" si="95"/>
        <v>0</v>
      </c>
      <c r="BY44" s="59">
        <f t="shared" si="96"/>
        <v>0</v>
      </c>
      <c r="BZ44" s="59">
        <f t="shared" si="47"/>
        <v>0</v>
      </c>
      <c r="CA44" s="59">
        <f t="shared" si="97"/>
        <v>0</v>
      </c>
      <c r="CB44" s="59">
        <f t="shared" si="98"/>
        <v>0</v>
      </c>
      <c r="CC44" s="59">
        <f t="shared" si="99"/>
        <v>0</v>
      </c>
      <c r="CD44" s="191">
        <f t="shared" si="53"/>
        <v>0</v>
      </c>
      <c r="CE44" s="62">
        <f t="shared" si="100"/>
        <v>0</v>
      </c>
    </row>
    <row r="45" spans="1:83" x14ac:dyDescent="0.2">
      <c r="A45" s="359"/>
      <c r="B45" s="357"/>
      <c r="C45" s="358"/>
      <c r="D45" s="456"/>
      <c r="E45" s="365"/>
      <c r="G45" s="59">
        <f t="shared" si="55"/>
        <v>0</v>
      </c>
      <c r="H45" s="59"/>
      <c r="I45" s="59">
        <f t="shared" si="56"/>
        <v>0</v>
      </c>
      <c r="J45" s="59"/>
      <c r="K45" s="59">
        <f t="shared" si="57"/>
        <v>0</v>
      </c>
      <c r="L45" s="59"/>
      <c r="M45" s="59">
        <f t="shared" si="58"/>
        <v>0</v>
      </c>
      <c r="N45" s="59"/>
      <c r="O45" s="59">
        <f t="shared" si="59"/>
        <v>0</v>
      </c>
      <c r="P45" s="59"/>
      <c r="Q45" s="704">
        <f t="shared" si="24"/>
        <v>0</v>
      </c>
      <c r="R45" s="59"/>
      <c r="S45" s="59">
        <f t="shared" si="60"/>
        <v>0</v>
      </c>
      <c r="T45" s="59"/>
      <c r="U45" s="59">
        <f t="shared" si="101"/>
        <v>0</v>
      </c>
      <c r="V45" s="59"/>
      <c r="W45" s="59">
        <f t="shared" si="61"/>
        <v>0</v>
      </c>
      <c r="X45" s="59"/>
      <c r="Y45" s="367"/>
      <c r="Z45" s="687"/>
      <c r="AA45" s="59">
        <f t="shared" si="62"/>
        <v>0</v>
      </c>
      <c r="AB45" s="59"/>
      <c r="AC45" s="367"/>
      <c r="AD45" s="687"/>
      <c r="AE45" s="59">
        <f t="shared" si="63"/>
        <v>0</v>
      </c>
      <c r="AF45" s="59"/>
      <c r="AG45" s="367"/>
      <c r="AH45" s="687"/>
      <c r="AI45" s="62">
        <f t="shared" si="64"/>
        <v>0</v>
      </c>
      <c r="AJ45" s="59"/>
      <c r="AK45" s="59"/>
      <c r="AL45" s="63">
        <f t="shared" si="65"/>
        <v>0</v>
      </c>
      <c r="AM45" s="59">
        <f t="shared" si="66"/>
        <v>0</v>
      </c>
      <c r="AN45" s="59">
        <f t="shared" si="67"/>
        <v>0</v>
      </c>
      <c r="AO45" s="59">
        <f t="shared" si="68"/>
        <v>0</v>
      </c>
      <c r="AP45" s="59">
        <f t="shared" si="69"/>
        <v>0</v>
      </c>
      <c r="AQ45" s="59">
        <f t="shared" si="70"/>
        <v>0</v>
      </c>
      <c r="AR45" s="59">
        <f t="shared" si="71"/>
        <v>0</v>
      </c>
      <c r="AS45" s="59">
        <f t="shared" si="72"/>
        <v>0</v>
      </c>
      <c r="AT45" s="59">
        <f t="shared" si="37"/>
        <v>0</v>
      </c>
      <c r="AU45" s="59">
        <f t="shared" si="73"/>
        <v>0</v>
      </c>
      <c r="AV45" s="59">
        <f t="shared" si="74"/>
        <v>0</v>
      </c>
      <c r="AW45" s="59">
        <f t="shared" si="75"/>
        <v>0</v>
      </c>
      <c r="AX45" s="191">
        <f t="shared" si="51"/>
        <v>0</v>
      </c>
      <c r="AY45" s="62">
        <f t="shared" si="76"/>
        <v>0</v>
      </c>
      <c r="AZ45" s="59"/>
      <c r="BA45" s="64"/>
      <c r="BB45" s="59">
        <f t="shared" si="77"/>
        <v>0</v>
      </c>
      <c r="BC45" s="59">
        <f t="shared" si="78"/>
        <v>0</v>
      </c>
      <c r="BD45" s="59">
        <f t="shared" si="79"/>
        <v>0</v>
      </c>
      <c r="BE45" s="59">
        <f t="shared" si="80"/>
        <v>0</v>
      </c>
      <c r="BF45" s="59">
        <f t="shared" si="81"/>
        <v>0</v>
      </c>
      <c r="BG45" s="59">
        <f t="shared" si="82"/>
        <v>0</v>
      </c>
      <c r="BH45" s="59">
        <f t="shared" si="83"/>
        <v>0</v>
      </c>
      <c r="BI45" s="59">
        <f t="shared" si="84"/>
        <v>0</v>
      </c>
      <c r="BJ45" s="59">
        <f t="shared" si="43"/>
        <v>0</v>
      </c>
      <c r="BK45" s="59">
        <f t="shared" si="85"/>
        <v>0</v>
      </c>
      <c r="BL45" s="59">
        <f t="shared" si="86"/>
        <v>0</v>
      </c>
      <c r="BM45" s="59">
        <f t="shared" si="87"/>
        <v>0</v>
      </c>
      <c r="BN45" s="191">
        <f t="shared" si="52"/>
        <v>0</v>
      </c>
      <c r="BO45" s="62">
        <f t="shared" si="88"/>
        <v>0</v>
      </c>
      <c r="BP45" s="59"/>
      <c r="BQ45" s="64"/>
      <c r="BR45" s="59">
        <f t="shared" si="89"/>
        <v>0</v>
      </c>
      <c r="BS45" s="59">
        <f t="shared" si="90"/>
        <v>0</v>
      </c>
      <c r="BT45" s="59">
        <f t="shared" si="91"/>
        <v>0</v>
      </c>
      <c r="BU45" s="59">
        <f t="shared" si="92"/>
        <v>0</v>
      </c>
      <c r="BV45" s="59">
        <f t="shared" si="93"/>
        <v>0</v>
      </c>
      <c r="BW45" s="59">
        <f t="shared" si="94"/>
        <v>0</v>
      </c>
      <c r="BX45" s="59">
        <f t="shared" si="95"/>
        <v>0</v>
      </c>
      <c r="BY45" s="59">
        <f t="shared" si="96"/>
        <v>0</v>
      </c>
      <c r="BZ45" s="59">
        <f t="shared" si="47"/>
        <v>0</v>
      </c>
      <c r="CA45" s="59">
        <f t="shared" si="97"/>
        <v>0</v>
      </c>
      <c r="CB45" s="59">
        <f t="shared" si="98"/>
        <v>0</v>
      </c>
      <c r="CC45" s="59">
        <f t="shared" si="99"/>
        <v>0</v>
      </c>
      <c r="CD45" s="191">
        <f t="shared" si="53"/>
        <v>0</v>
      </c>
      <c r="CE45" s="62">
        <f t="shared" si="100"/>
        <v>0</v>
      </c>
    </row>
    <row r="46" spans="1:83" x14ac:dyDescent="0.2">
      <c r="A46" s="359"/>
      <c r="B46" s="357"/>
      <c r="C46" s="358"/>
      <c r="D46" s="456"/>
      <c r="E46" s="365"/>
      <c r="G46" s="59">
        <f t="shared" si="55"/>
        <v>0</v>
      </c>
      <c r="H46" s="59"/>
      <c r="I46" s="59">
        <f t="shared" si="56"/>
        <v>0</v>
      </c>
      <c r="J46" s="59"/>
      <c r="K46" s="59">
        <f t="shared" si="57"/>
        <v>0</v>
      </c>
      <c r="L46" s="59"/>
      <c r="M46" s="59">
        <f t="shared" si="58"/>
        <v>0</v>
      </c>
      <c r="N46" s="59"/>
      <c r="O46" s="59">
        <f t="shared" si="59"/>
        <v>0</v>
      </c>
      <c r="P46" s="59"/>
      <c r="Q46" s="704">
        <f t="shared" si="24"/>
        <v>0</v>
      </c>
      <c r="R46" s="59"/>
      <c r="S46" s="59">
        <f t="shared" si="60"/>
        <v>0</v>
      </c>
      <c r="T46" s="59"/>
      <c r="U46" s="59">
        <f t="shared" si="101"/>
        <v>0</v>
      </c>
      <c r="V46" s="59"/>
      <c r="W46" s="59">
        <f t="shared" si="61"/>
        <v>0</v>
      </c>
      <c r="X46" s="59"/>
      <c r="Y46" s="367"/>
      <c r="Z46" s="687"/>
      <c r="AA46" s="59">
        <f t="shared" si="62"/>
        <v>0</v>
      </c>
      <c r="AB46" s="59"/>
      <c r="AC46" s="367"/>
      <c r="AD46" s="687"/>
      <c r="AE46" s="59">
        <f t="shared" si="63"/>
        <v>0</v>
      </c>
      <c r="AF46" s="59"/>
      <c r="AG46" s="367"/>
      <c r="AH46" s="687"/>
      <c r="AI46" s="62">
        <f t="shared" si="64"/>
        <v>0</v>
      </c>
      <c r="AJ46" s="59"/>
      <c r="AK46" s="59"/>
      <c r="AL46" s="63">
        <f t="shared" si="65"/>
        <v>0</v>
      </c>
      <c r="AM46" s="59">
        <f t="shared" si="66"/>
        <v>0</v>
      </c>
      <c r="AN46" s="59">
        <f t="shared" si="67"/>
        <v>0</v>
      </c>
      <c r="AO46" s="59">
        <f t="shared" si="68"/>
        <v>0</v>
      </c>
      <c r="AP46" s="59">
        <f t="shared" si="69"/>
        <v>0</v>
      </c>
      <c r="AQ46" s="59">
        <f t="shared" si="70"/>
        <v>0</v>
      </c>
      <c r="AR46" s="59">
        <f t="shared" si="71"/>
        <v>0</v>
      </c>
      <c r="AS46" s="59">
        <f t="shared" si="72"/>
        <v>0</v>
      </c>
      <c r="AT46" s="59">
        <f t="shared" si="37"/>
        <v>0</v>
      </c>
      <c r="AU46" s="59">
        <f t="shared" si="73"/>
        <v>0</v>
      </c>
      <c r="AV46" s="59">
        <f t="shared" si="74"/>
        <v>0</v>
      </c>
      <c r="AW46" s="59">
        <f t="shared" si="75"/>
        <v>0</v>
      </c>
      <c r="AX46" s="191">
        <f t="shared" si="51"/>
        <v>0</v>
      </c>
      <c r="AY46" s="62">
        <f t="shared" si="76"/>
        <v>0</v>
      </c>
      <c r="AZ46" s="59"/>
      <c r="BA46" s="64"/>
      <c r="BB46" s="59">
        <f t="shared" si="77"/>
        <v>0</v>
      </c>
      <c r="BC46" s="59">
        <f t="shared" si="78"/>
        <v>0</v>
      </c>
      <c r="BD46" s="59">
        <f t="shared" si="79"/>
        <v>0</v>
      </c>
      <c r="BE46" s="59">
        <f t="shared" si="80"/>
        <v>0</v>
      </c>
      <c r="BF46" s="59">
        <f t="shared" si="81"/>
        <v>0</v>
      </c>
      <c r="BG46" s="59">
        <f t="shared" si="82"/>
        <v>0</v>
      </c>
      <c r="BH46" s="59">
        <f t="shared" si="83"/>
        <v>0</v>
      </c>
      <c r="BI46" s="59">
        <f t="shared" si="84"/>
        <v>0</v>
      </c>
      <c r="BJ46" s="59">
        <f t="shared" si="43"/>
        <v>0</v>
      </c>
      <c r="BK46" s="59">
        <f t="shared" si="85"/>
        <v>0</v>
      </c>
      <c r="BL46" s="59">
        <f t="shared" si="86"/>
        <v>0</v>
      </c>
      <c r="BM46" s="59">
        <f t="shared" si="87"/>
        <v>0</v>
      </c>
      <c r="BN46" s="191">
        <f t="shared" si="52"/>
        <v>0</v>
      </c>
      <c r="BO46" s="62">
        <f t="shared" si="88"/>
        <v>0</v>
      </c>
      <c r="BP46" s="59"/>
      <c r="BQ46" s="64"/>
      <c r="BR46" s="59">
        <f t="shared" si="89"/>
        <v>0</v>
      </c>
      <c r="BS46" s="59">
        <f t="shared" si="90"/>
        <v>0</v>
      </c>
      <c r="BT46" s="59">
        <f t="shared" si="91"/>
        <v>0</v>
      </c>
      <c r="BU46" s="59">
        <f t="shared" si="92"/>
        <v>0</v>
      </c>
      <c r="BV46" s="59">
        <f t="shared" si="93"/>
        <v>0</v>
      </c>
      <c r="BW46" s="59">
        <f t="shared" si="94"/>
        <v>0</v>
      </c>
      <c r="BX46" s="59">
        <f t="shared" si="95"/>
        <v>0</v>
      </c>
      <c r="BY46" s="59">
        <f t="shared" si="96"/>
        <v>0</v>
      </c>
      <c r="BZ46" s="59">
        <f t="shared" si="47"/>
        <v>0</v>
      </c>
      <c r="CA46" s="59">
        <f t="shared" si="97"/>
        <v>0</v>
      </c>
      <c r="CB46" s="59">
        <f t="shared" si="98"/>
        <v>0</v>
      </c>
      <c r="CC46" s="59">
        <f t="shared" si="99"/>
        <v>0</v>
      </c>
      <c r="CD46" s="191">
        <f t="shared" si="53"/>
        <v>0</v>
      </c>
      <c r="CE46" s="62">
        <f t="shared" si="100"/>
        <v>0</v>
      </c>
    </row>
    <row r="47" spans="1:83" x14ac:dyDescent="0.2">
      <c r="A47" s="359"/>
      <c r="B47" s="357"/>
      <c r="C47" s="358"/>
      <c r="D47" s="456"/>
      <c r="E47" s="365"/>
      <c r="G47" s="59">
        <f t="shared" si="55"/>
        <v>0</v>
      </c>
      <c r="H47" s="59"/>
      <c r="I47" s="59">
        <f t="shared" si="56"/>
        <v>0</v>
      </c>
      <c r="J47" s="59"/>
      <c r="K47" s="59">
        <f t="shared" si="57"/>
        <v>0</v>
      </c>
      <c r="L47" s="59"/>
      <c r="M47" s="59">
        <f t="shared" si="58"/>
        <v>0</v>
      </c>
      <c r="N47" s="59"/>
      <c r="O47" s="59">
        <f t="shared" si="59"/>
        <v>0</v>
      </c>
      <c r="P47" s="59"/>
      <c r="Q47" s="704">
        <f t="shared" si="24"/>
        <v>0</v>
      </c>
      <c r="R47" s="59"/>
      <c r="S47" s="59">
        <f t="shared" si="60"/>
        <v>0</v>
      </c>
      <c r="T47" s="59"/>
      <c r="U47" s="59">
        <f t="shared" si="101"/>
        <v>0</v>
      </c>
      <c r="V47" s="59"/>
      <c r="W47" s="59">
        <f t="shared" si="61"/>
        <v>0</v>
      </c>
      <c r="X47" s="59"/>
      <c r="Y47" s="367"/>
      <c r="Z47" s="687"/>
      <c r="AA47" s="59">
        <f t="shared" si="62"/>
        <v>0</v>
      </c>
      <c r="AB47" s="59"/>
      <c r="AC47" s="367"/>
      <c r="AD47" s="687"/>
      <c r="AE47" s="59">
        <f t="shared" si="63"/>
        <v>0</v>
      </c>
      <c r="AF47" s="59"/>
      <c r="AG47" s="367"/>
      <c r="AH47" s="687"/>
      <c r="AI47" s="62">
        <f t="shared" si="64"/>
        <v>0</v>
      </c>
      <c r="AJ47" s="59"/>
      <c r="AK47" s="59"/>
      <c r="AL47" s="63">
        <f t="shared" si="65"/>
        <v>0</v>
      </c>
      <c r="AM47" s="59">
        <f t="shared" si="66"/>
        <v>0</v>
      </c>
      <c r="AN47" s="59">
        <f t="shared" si="67"/>
        <v>0</v>
      </c>
      <c r="AO47" s="59">
        <f t="shared" si="68"/>
        <v>0</v>
      </c>
      <c r="AP47" s="59">
        <f t="shared" si="69"/>
        <v>0</v>
      </c>
      <c r="AQ47" s="59">
        <f t="shared" si="70"/>
        <v>0</v>
      </c>
      <c r="AR47" s="59">
        <f t="shared" si="71"/>
        <v>0</v>
      </c>
      <c r="AS47" s="59">
        <f t="shared" si="72"/>
        <v>0</v>
      </c>
      <c r="AT47" s="59">
        <f t="shared" si="37"/>
        <v>0</v>
      </c>
      <c r="AU47" s="59">
        <f t="shared" si="73"/>
        <v>0</v>
      </c>
      <c r="AV47" s="59">
        <f t="shared" si="74"/>
        <v>0</v>
      </c>
      <c r="AW47" s="59">
        <f t="shared" si="75"/>
        <v>0</v>
      </c>
      <c r="AX47" s="191">
        <f t="shared" si="51"/>
        <v>0</v>
      </c>
      <c r="AY47" s="62">
        <f t="shared" si="76"/>
        <v>0</v>
      </c>
      <c r="AZ47" s="59"/>
      <c r="BA47" s="64"/>
      <c r="BB47" s="59">
        <f t="shared" si="77"/>
        <v>0</v>
      </c>
      <c r="BC47" s="59">
        <f t="shared" si="78"/>
        <v>0</v>
      </c>
      <c r="BD47" s="59">
        <f t="shared" si="79"/>
        <v>0</v>
      </c>
      <c r="BE47" s="59">
        <f t="shared" si="80"/>
        <v>0</v>
      </c>
      <c r="BF47" s="59">
        <f t="shared" si="81"/>
        <v>0</v>
      </c>
      <c r="BG47" s="59">
        <f t="shared" si="82"/>
        <v>0</v>
      </c>
      <c r="BH47" s="59">
        <f t="shared" si="83"/>
        <v>0</v>
      </c>
      <c r="BI47" s="59">
        <f t="shared" si="84"/>
        <v>0</v>
      </c>
      <c r="BJ47" s="59">
        <f t="shared" si="43"/>
        <v>0</v>
      </c>
      <c r="BK47" s="59">
        <f t="shared" si="85"/>
        <v>0</v>
      </c>
      <c r="BL47" s="59">
        <f t="shared" si="86"/>
        <v>0</v>
      </c>
      <c r="BM47" s="59">
        <f t="shared" si="87"/>
        <v>0</v>
      </c>
      <c r="BN47" s="191">
        <f t="shared" si="52"/>
        <v>0</v>
      </c>
      <c r="BO47" s="62">
        <f t="shared" si="88"/>
        <v>0</v>
      </c>
      <c r="BP47" s="59"/>
      <c r="BQ47" s="64"/>
      <c r="BR47" s="59">
        <f t="shared" si="89"/>
        <v>0</v>
      </c>
      <c r="BS47" s="59">
        <f t="shared" si="90"/>
        <v>0</v>
      </c>
      <c r="BT47" s="59">
        <f t="shared" si="91"/>
        <v>0</v>
      </c>
      <c r="BU47" s="59">
        <f t="shared" si="92"/>
        <v>0</v>
      </c>
      <c r="BV47" s="59">
        <f t="shared" si="93"/>
        <v>0</v>
      </c>
      <c r="BW47" s="59">
        <f t="shared" si="94"/>
        <v>0</v>
      </c>
      <c r="BX47" s="59">
        <f t="shared" si="95"/>
        <v>0</v>
      </c>
      <c r="BY47" s="59">
        <f t="shared" si="96"/>
        <v>0</v>
      </c>
      <c r="BZ47" s="59">
        <f t="shared" si="47"/>
        <v>0</v>
      </c>
      <c r="CA47" s="59">
        <f t="shared" si="97"/>
        <v>0</v>
      </c>
      <c r="CB47" s="59">
        <f t="shared" si="98"/>
        <v>0</v>
      </c>
      <c r="CC47" s="59">
        <f t="shared" si="99"/>
        <v>0</v>
      </c>
      <c r="CD47" s="191">
        <f t="shared" si="53"/>
        <v>0</v>
      </c>
      <c r="CE47" s="62">
        <f t="shared" si="100"/>
        <v>0</v>
      </c>
    </row>
    <row r="48" spans="1:83" x14ac:dyDescent="0.2">
      <c r="A48" s="359"/>
      <c r="B48" s="357"/>
      <c r="C48" s="358"/>
      <c r="D48" s="456"/>
      <c r="E48" s="365"/>
      <c r="G48" s="59">
        <f t="shared" si="55"/>
        <v>0</v>
      </c>
      <c r="H48" s="59"/>
      <c r="I48" s="59">
        <f t="shared" si="56"/>
        <v>0</v>
      </c>
      <c r="J48" s="59"/>
      <c r="K48" s="59">
        <f t="shared" si="57"/>
        <v>0</v>
      </c>
      <c r="L48" s="59"/>
      <c r="M48" s="59">
        <f t="shared" si="58"/>
        <v>0</v>
      </c>
      <c r="N48" s="59"/>
      <c r="O48" s="59">
        <f t="shared" si="59"/>
        <v>0</v>
      </c>
      <c r="P48" s="59"/>
      <c r="Q48" s="704">
        <f t="shared" si="24"/>
        <v>0</v>
      </c>
      <c r="R48" s="59"/>
      <c r="S48" s="59">
        <f t="shared" si="60"/>
        <v>0</v>
      </c>
      <c r="T48" s="59"/>
      <c r="U48" s="59">
        <f>IF(G48="E",C69,0)</f>
        <v>0</v>
      </c>
      <c r="V48" s="59"/>
      <c r="W48" s="59">
        <f t="shared" si="61"/>
        <v>0</v>
      </c>
      <c r="X48" s="59"/>
      <c r="Y48" s="367"/>
      <c r="Z48" s="687"/>
      <c r="AA48" s="59">
        <f t="shared" si="62"/>
        <v>0</v>
      </c>
      <c r="AB48" s="59"/>
      <c r="AC48" s="367"/>
      <c r="AD48" s="687"/>
      <c r="AE48" s="59">
        <f t="shared" si="63"/>
        <v>0</v>
      </c>
      <c r="AF48" s="59"/>
      <c r="AG48" s="367"/>
      <c r="AH48" s="687"/>
      <c r="AI48" s="62">
        <f t="shared" si="64"/>
        <v>0</v>
      </c>
      <c r="AJ48" s="59"/>
      <c r="AK48" s="59"/>
      <c r="AL48" s="63">
        <f t="shared" si="65"/>
        <v>0</v>
      </c>
      <c r="AM48" s="59">
        <f t="shared" si="66"/>
        <v>0</v>
      </c>
      <c r="AN48" s="59">
        <f t="shared" si="67"/>
        <v>0</v>
      </c>
      <c r="AO48" s="59">
        <f t="shared" si="68"/>
        <v>0</v>
      </c>
      <c r="AP48" s="59">
        <f t="shared" si="69"/>
        <v>0</v>
      </c>
      <c r="AQ48" s="59">
        <f t="shared" si="70"/>
        <v>0</v>
      </c>
      <c r="AR48" s="59">
        <f t="shared" si="71"/>
        <v>0</v>
      </c>
      <c r="AS48" s="59">
        <f t="shared" si="72"/>
        <v>0</v>
      </c>
      <c r="AT48" s="59">
        <f t="shared" si="37"/>
        <v>0</v>
      </c>
      <c r="AU48" s="59">
        <f t="shared" si="73"/>
        <v>0</v>
      </c>
      <c r="AV48" s="59">
        <f t="shared" si="74"/>
        <v>0</v>
      </c>
      <c r="AW48" s="59">
        <f t="shared" si="75"/>
        <v>0</v>
      </c>
      <c r="AX48" s="191">
        <f t="shared" si="51"/>
        <v>0</v>
      </c>
      <c r="AY48" s="62">
        <f t="shared" si="76"/>
        <v>0</v>
      </c>
      <c r="AZ48" s="59"/>
      <c r="BA48" s="64"/>
      <c r="BB48" s="59">
        <f t="shared" si="77"/>
        <v>0</v>
      </c>
      <c r="BC48" s="59">
        <f t="shared" si="78"/>
        <v>0</v>
      </c>
      <c r="BD48" s="59">
        <f t="shared" si="79"/>
        <v>0</v>
      </c>
      <c r="BE48" s="59">
        <f t="shared" si="80"/>
        <v>0</v>
      </c>
      <c r="BF48" s="59">
        <f t="shared" si="81"/>
        <v>0</v>
      </c>
      <c r="BG48" s="59">
        <f t="shared" si="82"/>
        <v>0</v>
      </c>
      <c r="BH48" s="59">
        <f t="shared" si="83"/>
        <v>0</v>
      </c>
      <c r="BI48" s="59">
        <f t="shared" si="84"/>
        <v>0</v>
      </c>
      <c r="BJ48" s="59">
        <f t="shared" si="43"/>
        <v>0</v>
      </c>
      <c r="BK48" s="59">
        <f t="shared" si="85"/>
        <v>0</v>
      </c>
      <c r="BL48" s="59">
        <f t="shared" si="86"/>
        <v>0</v>
      </c>
      <c r="BM48" s="59">
        <f t="shared" si="87"/>
        <v>0</v>
      </c>
      <c r="BN48" s="191">
        <f t="shared" si="52"/>
        <v>0</v>
      </c>
      <c r="BO48" s="62">
        <f t="shared" si="88"/>
        <v>0</v>
      </c>
      <c r="BP48" s="59"/>
      <c r="BQ48" s="64"/>
      <c r="BR48" s="59">
        <f t="shared" si="89"/>
        <v>0</v>
      </c>
      <c r="BS48" s="59">
        <f t="shared" si="90"/>
        <v>0</v>
      </c>
      <c r="BT48" s="59">
        <f t="shared" si="91"/>
        <v>0</v>
      </c>
      <c r="BU48" s="59">
        <f t="shared" si="92"/>
        <v>0</v>
      </c>
      <c r="BV48" s="59">
        <f t="shared" si="93"/>
        <v>0</v>
      </c>
      <c r="BW48" s="59">
        <f t="shared" si="94"/>
        <v>0</v>
      </c>
      <c r="BX48" s="59">
        <f t="shared" si="95"/>
        <v>0</v>
      </c>
      <c r="BY48" s="59">
        <f t="shared" si="96"/>
        <v>0</v>
      </c>
      <c r="BZ48" s="59">
        <f t="shared" si="47"/>
        <v>0</v>
      </c>
      <c r="CA48" s="59">
        <f t="shared" si="97"/>
        <v>0</v>
      </c>
      <c r="CB48" s="59">
        <f t="shared" si="98"/>
        <v>0</v>
      </c>
      <c r="CC48" s="59">
        <f t="shared" si="99"/>
        <v>0</v>
      </c>
      <c r="CD48" s="191">
        <f t="shared" si="53"/>
        <v>0</v>
      </c>
      <c r="CE48" s="62">
        <f t="shared" si="100"/>
        <v>0</v>
      </c>
    </row>
    <row r="49" spans="1:83" x14ac:dyDescent="0.2">
      <c r="A49" s="359"/>
      <c r="B49" s="357"/>
      <c r="C49" s="358"/>
      <c r="D49" s="456"/>
      <c r="E49" s="365"/>
      <c r="G49" s="59">
        <f t="shared" ref="G49:G66" si="102">IF(E49="G-T",C49,0)</f>
        <v>0</v>
      </c>
      <c r="H49" s="59"/>
      <c r="I49" s="59">
        <f t="shared" ref="I49:I66" si="103">IF(E49="G-S",C49,0)</f>
        <v>0</v>
      </c>
      <c r="J49" s="59"/>
      <c r="K49" s="59">
        <f t="shared" ref="K49:K66" si="104">IF(E49="G-I",C49,0)</f>
        <v>0</v>
      </c>
      <c r="L49" s="59"/>
      <c r="M49" s="59">
        <f t="shared" ref="M49:M66" si="105">IF(E49="G-U",C49,0)</f>
        <v>0</v>
      </c>
      <c r="N49" s="59"/>
      <c r="O49" s="59">
        <f t="shared" ref="O49:O66" si="106">IF(E49="G-G",C49,0)</f>
        <v>0</v>
      </c>
      <c r="P49" s="59"/>
      <c r="Q49" s="704">
        <f t="shared" si="24"/>
        <v>0</v>
      </c>
      <c r="R49" s="59"/>
      <c r="S49" s="59">
        <f t="shared" ref="S49:S66" si="107">IF(E49="T",C49,0)</f>
        <v>0</v>
      </c>
      <c r="T49" s="59"/>
      <c r="U49" s="59">
        <f t="shared" ref="U49:U66" si="108">IF(G49="E",C70,0)</f>
        <v>0</v>
      </c>
      <c r="V49" s="59"/>
      <c r="W49" s="59">
        <f t="shared" ref="W49:W66" si="109">IF(E49="CS",C49,0)</f>
        <v>0</v>
      </c>
      <c r="X49" s="59"/>
      <c r="Y49" s="367"/>
      <c r="Z49" s="687"/>
      <c r="AA49" s="59">
        <f t="shared" ref="AA49:AA66" si="110">IF(E49="O",C49,0)</f>
        <v>0</v>
      </c>
      <c r="AB49" s="59"/>
      <c r="AC49" s="367"/>
      <c r="AD49" s="687"/>
      <c r="AE49" s="59">
        <f t="shared" ref="AE49:AE66" si="111">IF(E49="C",C49,0)</f>
        <v>0</v>
      </c>
      <c r="AF49" s="59"/>
      <c r="AG49" s="367"/>
      <c r="AH49" s="687"/>
      <c r="AI49" s="62">
        <f t="shared" ref="AI49:AI66" si="112">SUM(G49:AG49)</f>
        <v>0</v>
      </c>
      <c r="AJ49" s="59"/>
      <c r="AK49" s="59"/>
      <c r="AL49" s="63">
        <f t="shared" ref="AL49:AL66" si="113">IF(Y49="I",W49,0)</f>
        <v>0</v>
      </c>
      <c r="AM49" s="59">
        <f t="shared" ref="AM49:AM66" si="114">IF(Y49="SS",W49,0)</f>
        <v>0</v>
      </c>
      <c r="AN49" s="59">
        <f t="shared" ref="AN49:AN66" si="115">IF(Y49="SI",W49,0)</f>
        <v>0</v>
      </c>
      <c r="AO49" s="59">
        <f t="shared" ref="AO49:AO66" si="116">IF(Y49="SD",W49,0)</f>
        <v>0</v>
      </c>
      <c r="AP49" s="59">
        <f t="shared" ref="AP49:AP66" si="117">IF(Y49="SSA",W49,0)</f>
        <v>0</v>
      </c>
      <c r="AQ49" s="59">
        <f t="shared" ref="AQ49:AQ66" si="118">IF(Y49="SB",W49,0)</f>
        <v>0</v>
      </c>
      <c r="AR49" s="59">
        <f t="shared" ref="AR49:AR66" si="119">IF(Y49="SOM",W49,0)</f>
        <v>0</v>
      </c>
      <c r="AS49" s="59">
        <f t="shared" ref="AS49:AS66" si="120">IF(Y49="ST",W49,0)</f>
        <v>0</v>
      </c>
      <c r="AT49" s="59">
        <f t="shared" ref="AT49:AT66" si="121">IF(Y49="SO",W49,0)</f>
        <v>0</v>
      </c>
      <c r="AU49" s="59">
        <f t="shared" ref="AU49:AU66" si="122">IF(Y49="FS",W49,0)</f>
        <v>0</v>
      </c>
      <c r="AV49" s="59">
        <f t="shared" ref="AV49:AV66" si="123">IF(Y49="CS",W49,0)</f>
        <v>0</v>
      </c>
      <c r="AW49" s="59">
        <f t="shared" ref="AW49:AW66" si="124">IF(Y49="IN",W49,0)</f>
        <v>0</v>
      </c>
      <c r="AX49" s="191">
        <f t="shared" ref="AX49:AX66" si="125">W49-AL49-AM49-AN49-AO49-AP49-AQ49-AR49-AS49-AU49-AV49-AW49</f>
        <v>0</v>
      </c>
      <c r="AY49" s="62">
        <f t="shared" ref="AY49:AY66" si="126">SUM(AL49:AX49)</f>
        <v>0</v>
      </c>
      <c r="AZ49" s="59"/>
      <c r="BA49" s="64"/>
      <c r="BB49" s="59">
        <f t="shared" si="77"/>
        <v>0</v>
      </c>
      <c r="BC49" s="59">
        <f t="shared" si="78"/>
        <v>0</v>
      </c>
      <c r="BD49" s="59">
        <f t="shared" si="79"/>
        <v>0</v>
      </c>
      <c r="BE49" s="59">
        <f t="shared" si="80"/>
        <v>0</v>
      </c>
      <c r="BF49" s="59">
        <f t="shared" si="81"/>
        <v>0</v>
      </c>
      <c r="BG49" s="59">
        <f t="shared" si="82"/>
        <v>0</v>
      </c>
      <c r="BH49" s="59">
        <f t="shared" si="83"/>
        <v>0</v>
      </c>
      <c r="BI49" s="59">
        <f t="shared" ref="BI49:BI66" si="127">IF(AC49="ST",AA49,0)</f>
        <v>0</v>
      </c>
      <c r="BJ49" s="59">
        <f t="shared" ref="BJ49:BJ66" si="128">IF(AC49="SO",AA49,0)</f>
        <v>0</v>
      </c>
      <c r="BK49" s="59">
        <f t="shared" ref="BK49:BK66" si="129">IF(AC49="FS",AA49,0)</f>
        <v>0</v>
      </c>
      <c r="BL49" s="59">
        <f t="shared" si="86"/>
        <v>0</v>
      </c>
      <c r="BM49" s="59">
        <f t="shared" si="87"/>
        <v>0</v>
      </c>
      <c r="BN49" s="191">
        <f t="shared" ref="BN49:BN66" si="130">AA49-BB49-BC49-BD49-BE49-BF49-BG49-BH49-BI49-BK49-BL49-BM49</f>
        <v>0</v>
      </c>
      <c r="BO49" s="62">
        <f t="shared" ref="BO49:BO66" si="131">SUM(BB49:BN49)</f>
        <v>0</v>
      </c>
      <c r="BP49" s="59"/>
      <c r="BQ49" s="64"/>
      <c r="BR49" s="59">
        <f t="shared" si="89"/>
        <v>0</v>
      </c>
      <c r="BS49" s="59">
        <f t="shared" si="90"/>
        <v>0</v>
      </c>
      <c r="BT49" s="59">
        <f t="shared" si="91"/>
        <v>0</v>
      </c>
      <c r="BU49" s="59">
        <f t="shared" si="92"/>
        <v>0</v>
      </c>
      <c r="BV49" s="59">
        <f t="shared" si="93"/>
        <v>0</v>
      </c>
      <c r="BW49" s="59">
        <f t="shared" si="94"/>
        <v>0</v>
      </c>
      <c r="BX49" s="59">
        <f t="shared" si="95"/>
        <v>0</v>
      </c>
      <c r="BY49" s="59">
        <f t="shared" ref="BY49:BY66" si="132">IF(AG49="ST",AE49,0)</f>
        <v>0</v>
      </c>
      <c r="BZ49" s="59">
        <f t="shared" ref="BZ49:BZ66" si="133">IF(AG49="SO",AE49,0)</f>
        <v>0</v>
      </c>
      <c r="CA49" s="59">
        <f t="shared" ref="CA49:CA66" si="134">IF(AG49="FS",AE49,0)</f>
        <v>0</v>
      </c>
      <c r="CB49" s="59">
        <f t="shared" si="98"/>
        <v>0</v>
      </c>
      <c r="CC49" s="59">
        <f t="shared" si="99"/>
        <v>0</v>
      </c>
      <c r="CD49" s="191">
        <f t="shared" ref="CD49:CD66" si="135">AE49-BR49-BS49-BT49-BU49-BV49-BW49-BX49-BY49-CA49-CB49-CC49</f>
        <v>0</v>
      </c>
      <c r="CE49" s="62">
        <f t="shared" ref="CE49:CE66" si="136">SUM(BR49:CD49)</f>
        <v>0</v>
      </c>
    </row>
    <row r="50" spans="1:83" x14ac:dyDescent="0.2">
      <c r="A50" s="359"/>
      <c r="B50" s="357"/>
      <c r="C50" s="358"/>
      <c r="D50" s="456"/>
      <c r="E50" s="365"/>
      <c r="G50" s="59">
        <f t="shared" si="102"/>
        <v>0</v>
      </c>
      <c r="H50" s="59"/>
      <c r="I50" s="59">
        <f t="shared" si="103"/>
        <v>0</v>
      </c>
      <c r="J50" s="59"/>
      <c r="K50" s="59">
        <f t="shared" si="104"/>
        <v>0</v>
      </c>
      <c r="L50" s="59"/>
      <c r="M50" s="59">
        <f t="shared" si="105"/>
        <v>0</v>
      </c>
      <c r="N50" s="59"/>
      <c r="O50" s="59">
        <f t="shared" si="106"/>
        <v>0</v>
      </c>
      <c r="P50" s="59"/>
      <c r="Q50" s="704">
        <f t="shared" si="24"/>
        <v>0</v>
      </c>
      <c r="R50" s="59"/>
      <c r="S50" s="59">
        <f t="shared" si="107"/>
        <v>0</v>
      </c>
      <c r="T50" s="59"/>
      <c r="U50" s="59">
        <f t="shared" si="108"/>
        <v>0</v>
      </c>
      <c r="V50" s="59"/>
      <c r="W50" s="59">
        <f t="shared" si="109"/>
        <v>0</v>
      </c>
      <c r="X50" s="59"/>
      <c r="Y50" s="367"/>
      <c r="Z50" s="687"/>
      <c r="AA50" s="59">
        <f t="shared" si="110"/>
        <v>0</v>
      </c>
      <c r="AB50" s="59"/>
      <c r="AC50" s="367"/>
      <c r="AD50" s="687"/>
      <c r="AE50" s="59">
        <f t="shared" si="111"/>
        <v>0</v>
      </c>
      <c r="AF50" s="59"/>
      <c r="AG50" s="367"/>
      <c r="AH50" s="687"/>
      <c r="AI50" s="62">
        <f t="shared" si="112"/>
        <v>0</v>
      </c>
      <c r="AJ50" s="59"/>
      <c r="AK50" s="59"/>
      <c r="AL50" s="63">
        <f t="shared" si="113"/>
        <v>0</v>
      </c>
      <c r="AM50" s="59">
        <f t="shared" si="114"/>
        <v>0</v>
      </c>
      <c r="AN50" s="59">
        <f t="shared" si="115"/>
        <v>0</v>
      </c>
      <c r="AO50" s="59">
        <f t="shared" si="116"/>
        <v>0</v>
      </c>
      <c r="AP50" s="59">
        <f t="shared" si="117"/>
        <v>0</v>
      </c>
      <c r="AQ50" s="59">
        <f t="shared" si="118"/>
        <v>0</v>
      </c>
      <c r="AR50" s="59">
        <f t="shared" si="119"/>
        <v>0</v>
      </c>
      <c r="AS50" s="59">
        <f t="shared" si="120"/>
        <v>0</v>
      </c>
      <c r="AT50" s="59">
        <f t="shared" si="121"/>
        <v>0</v>
      </c>
      <c r="AU50" s="59">
        <f t="shared" si="122"/>
        <v>0</v>
      </c>
      <c r="AV50" s="59">
        <f t="shared" si="123"/>
        <v>0</v>
      </c>
      <c r="AW50" s="59">
        <f t="shared" si="124"/>
        <v>0</v>
      </c>
      <c r="AX50" s="191">
        <f t="shared" si="125"/>
        <v>0</v>
      </c>
      <c r="AY50" s="62">
        <f t="shared" si="126"/>
        <v>0</v>
      </c>
      <c r="AZ50" s="59"/>
      <c r="BA50" s="64"/>
      <c r="BB50" s="59">
        <f t="shared" si="77"/>
        <v>0</v>
      </c>
      <c r="BC50" s="59">
        <f t="shared" si="78"/>
        <v>0</v>
      </c>
      <c r="BD50" s="59">
        <f t="shared" si="79"/>
        <v>0</v>
      </c>
      <c r="BE50" s="59">
        <f t="shared" si="80"/>
        <v>0</v>
      </c>
      <c r="BF50" s="59">
        <f t="shared" si="81"/>
        <v>0</v>
      </c>
      <c r="BG50" s="59">
        <f t="shared" si="82"/>
        <v>0</v>
      </c>
      <c r="BH50" s="59">
        <f t="shared" si="83"/>
        <v>0</v>
      </c>
      <c r="BI50" s="59">
        <f t="shared" si="127"/>
        <v>0</v>
      </c>
      <c r="BJ50" s="59">
        <f t="shared" si="128"/>
        <v>0</v>
      </c>
      <c r="BK50" s="59">
        <f t="shared" si="129"/>
        <v>0</v>
      </c>
      <c r="BL50" s="59">
        <f t="shared" si="86"/>
        <v>0</v>
      </c>
      <c r="BM50" s="59">
        <f t="shared" si="87"/>
        <v>0</v>
      </c>
      <c r="BN50" s="191">
        <f t="shared" si="130"/>
        <v>0</v>
      </c>
      <c r="BO50" s="62">
        <f t="shared" si="131"/>
        <v>0</v>
      </c>
      <c r="BP50" s="59"/>
      <c r="BQ50" s="64"/>
      <c r="BR50" s="59">
        <f t="shared" si="89"/>
        <v>0</v>
      </c>
      <c r="BS50" s="59">
        <f t="shared" si="90"/>
        <v>0</v>
      </c>
      <c r="BT50" s="59">
        <f t="shared" si="91"/>
        <v>0</v>
      </c>
      <c r="BU50" s="59">
        <f t="shared" si="92"/>
        <v>0</v>
      </c>
      <c r="BV50" s="59">
        <f t="shared" si="93"/>
        <v>0</v>
      </c>
      <c r="BW50" s="59">
        <f t="shared" si="94"/>
        <v>0</v>
      </c>
      <c r="BX50" s="59">
        <f t="shared" si="95"/>
        <v>0</v>
      </c>
      <c r="BY50" s="59">
        <f t="shared" si="132"/>
        <v>0</v>
      </c>
      <c r="BZ50" s="59">
        <f t="shared" si="133"/>
        <v>0</v>
      </c>
      <c r="CA50" s="59">
        <f t="shared" si="134"/>
        <v>0</v>
      </c>
      <c r="CB50" s="59">
        <f t="shared" si="98"/>
        <v>0</v>
      </c>
      <c r="CC50" s="59">
        <f t="shared" si="99"/>
        <v>0</v>
      </c>
      <c r="CD50" s="191">
        <f t="shared" si="135"/>
        <v>0</v>
      </c>
      <c r="CE50" s="62">
        <f t="shared" si="136"/>
        <v>0</v>
      </c>
    </row>
    <row r="51" spans="1:83" x14ac:dyDescent="0.2">
      <c r="A51" s="359"/>
      <c r="B51" s="357"/>
      <c r="C51" s="358"/>
      <c r="D51" s="456"/>
      <c r="E51" s="365"/>
      <c r="G51" s="59">
        <f t="shared" si="102"/>
        <v>0</v>
      </c>
      <c r="H51" s="59"/>
      <c r="I51" s="59">
        <f t="shared" si="103"/>
        <v>0</v>
      </c>
      <c r="J51" s="59"/>
      <c r="K51" s="59">
        <f t="shared" si="104"/>
        <v>0</v>
      </c>
      <c r="L51" s="59"/>
      <c r="M51" s="59">
        <f t="shared" si="105"/>
        <v>0</v>
      </c>
      <c r="N51" s="59"/>
      <c r="O51" s="59">
        <f t="shared" si="106"/>
        <v>0</v>
      </c>
      <c r="P51" s="59"/>
      <c r="Q51" s="704">
        <f t="shared" si="24"/>
        <v>0</v>
      </c>
      <c r="R51" s="59"/>
      <c r="S51" s="59">
        <f t="shared" si="107"/>
        <v>0</v>
      </c>
      <c r="T51" s="59"/>
      <c r="U51" s="59">
        <f t="shared" si="108"/>
        <v>0</v>
      </c>
      <c r="V51" s="59"/>
      <c r="W51" s="59">
        <f t="shared" si="109"/>
        <v>0</v>
      </c>
      <c r="X51" s="59"/>
      <c r="Y51" s="367"/>
      <c r="Z51" s="687"/>
      <c r="AA51" s="59">
        <f t="shared" si="110"/>
        <v>0</v>
      </c>
      <c r="AB51" s="59"/>
      <c r="AC51" s="367"/>
      <c r="AD51" s="687"/>
      <c r="AE51" s="59">
        <f t="shared" si="111"/>
        <v>0</v>
      </c>
      <c r="AF51" s="59"/>
      <c r="AG51" s="367"/>
      <c r="AH51" s="687"/>
      <c r="AI51" s="62">
        <f t="shared" si="112"/>
        <v>0</v>
      </c>
      <c r="AJ51" s="59"/>
      <c r="AK51" s="59"/>
      <c r="AL51" s="63">
        <f t="shared" si="113"/>
        <v>0</v>
      </c>
      <c r="AM51" s="59">
        <f t="shared" si="114"/>
        <v>0</v>
      </c>
      <c r="AN51" s="59">
        <f t="shared" si="115"/>
        <v>0</v>
      </c>
      <c r="AO51" s="59">
        <f t="shared" si="116"/>
        <v>0</v>
      </c>
      <c r="AP51" s="59">
        <f t="shared" si="117"/>
        <v>0</v>
      </c>
      <c r="AQ51" s="59">
        <f t="shared" si="118"/>
        <v>0</v>
      </c>
      <c r="AR51" s="59">
        <f t="shared" si="119"/>
        <v>0</v>
      </c>
      <c r="AS51" s="59">
        <f t="shared" si="120"/>
        <v>0</v>
      </c>
      <c r="AT51" s="59">
        <f t="shared" si="121"/>
        <v>0</v>
      </c>
      <c r="AU51" s="59">
        <f t="shared" si="122"/>
        <v>0</v>
      </c>
      <c r="AV51" s="59">
        <f t="shared" si="123"/>
        <v>0</v>
      </c>
      <c r="AW51" s="59">
        <f t="shared" si="124"/>
        <v>0</v>
      </c>
      <c r="AX51" s="191">
        <f t="shared" si="125"/>
        <v>0</v>
      </c>
      <c r="AY51" s="62">
        <f t="shared" si="126"/>
        <v>0</v>
      </c>
      <c r="AZ51" s="59"/>
      <c r="BA51" s="64"/>
      <c r="BB51" s="59">
        <f t="shared" si="77"/>
        <v>0</v>
      </c>
      <c r="BC51" s="59">
        <f t="shared" si="78"/>
        <v>0</v>
      </c>
      <c r="BD51" s="59">
        <f t="shared" si="79"/>
        <v>0</v>
      </c>
      <c r="BE51" s="59">
        <f t="shared" si="80"/>
        <v>0</v>
      </c>
      <c r="BF51" s="59">
        <f t="shared" si="81"/>
        <v>0</v>
      </c>
      <c r="BG51" s="59">
        <f t="shared" si="82"/>
        <v>0</v>
      </c>
      <c r="BH51" s="59">
        <f t="shared" si="83"/>
        <v>0</v>
      </c>
      <c r="BI51" s="59">
        <f t="shared" si="127"/>
        <v>0</v>
      </c>
      <c r="BJ51" s="59">
        <f t="shared" si="128"/>
        <v>0</v>
      </c>
      <c r="BK51" s="59">
        <f t="shared" si="129"/>
        <v>0</v>
      </c>
      <c r="BL51" s="59">
        <f t="shared" si="86"/>
        <v>0</v>
      </c>
      <c r="BM51" s="59">
        <f t="shared" si="87"/>
        <v>0</v>
      </c>
      <c r="BN51" s="191">
        <f t="shared" si="130"/>
        <v>0</v>
      </c>
      <c r="BO51" s="62">
        <f t="shared" si="131"/>
        <v>0</v>
      </c>
      <c r="BP51" s="59"/>
      <c r="BQ51" s="64"/>
      <c r="BR51" s="59">
        <f t="shared" si="89"/>
        <v>0</v>
      </c>
      <c r="BS51" s="59">
        <f t="shared" si="90"/>
        <v>0</v>
      </c>
      <c r="BT51" s="59">
        <f t="shared" si="91"/>
        <v>0</v>
      </c>
      <c r="BU51" s="59">
        <f t="shared" si="92"/>
        <v>0</v>
      </c>
      <c r="BV51" s="59">
        <f t="shared" si="93"/>
        <v>0</v>
      </c>
      <c r="BW51" s="59">
        <f t="shared" si="94"/>
        <v>0</v>
      </c>
      <c r="BX51" s="59">
        <f t="shared" si="95"/>
        <v>0</v>
      </c>
      <c r="BY51" s="59">
        <f t="shared" si="132"/>
        <v>0</v>
      </c>
      <c r="BZ51" s="59">
        <f t="shared" si="133"/>
        <v>0</v>
      </c>
      <c r="CA51" s="59">
        <f t="shared" si="134"/>
        <v>0</v>
      </c>
      <c r="CB51" s="59">
        <f t="shared" si="98"/>
        <v>0</v>
      </c>
      <c r="CC51" s="59">
        <f t="shared" si="99"/>
        <v>0</v>
      </c>
      <c r="CD51" s="191">
        <f t="shared" si="135"/>
        <v>0</v>
      </c>
      <c r="CE51" s="62">
        <f t="shared" si="136"/>
        <v>0</v>
      </c>
    </row>
    <row r="52" spans="1:83" x14ac:dyDescent="0.2">
      <c r="A52" s="359"/>
      <c r="B52" s="357"/>
      <c r="C52" s="358"/>
      <c r="D52" s="456"/>
      <c r="E52" s="365"/>
      <c r="G52" s="59">
        <f t="shared" si="102"/>
        <v>0</v>
      </c>
      <c r="H52" s="59"/>
      <c r="I52" s="59">
        <f t="shared" si="103"/>
        <v>0</v>
      </c>
      <c r="J52" s="59"/>
      <c r="K52" s="59">
        <f t="shared" si="104"/>
        <v>0</v>
      </c>
      <c r="L52" s="59"/>
      <c r="M52" s="59">
        <f t="shared" si="105"/>
        <v>0</v>
      </c>
      <c r="N52" s="59"/>
      <c r="O52" s="59">
        <f t="shared" si="106"/>
        <v>0</v>
      </c>
      <c r="P52" s="59"/>
      <c r="Q52" s="704">
        <f t="shared" si="24"/>
        <v>0</v>
      </c>
      <c r="R52" s="59"/>
      <c r="S52" s="59">
        <f t="shared" si="107"/>
        <v>0</v>
      </c>
      <c r="T52" s="59"/>
      <c r="U52" s="59">
        <f t="shared" si="108"/>
        <v>0</v>
      </c>
      <c r="V52" s="59"/>
      <c r="W52" s="59">
        <f t="shared" si="109"/>
        <v>0</v>
      </c>
      <c r="X52" s="59"/>
      <c r="Y52" s="367"/>
      <c r="Z52" s="687"/>
      <c r="AA52" s="59">
        <f t="shared" si="110"/>
        <v>0</v>
      </c>
      <c r="AB52" s="59"/>
      <c r="AC52" s="367"/>
      <c r="AD52" s="687"/>
      <c r="AE52" s="59">
        <f t="shared" si="111"/>
        <v>0</v>
      </c>
      <c r="AF52" s="59"/>
      <c r="AG52" s="367"/>
      <c r="AH52" s="687"/>
      <c r="AI52" s="62">
        <f t="shared" si="112"/>
        <v>0</v>
      </c>
      <c r="AJ52" s="59"/>
      <c r="AK52" s="59"/>
      <c r="AL52" s="63">
        <f t="shared" si="113"/>
        <v>0</v>
      </c>
      <c r="AM52" s="59">
        <f t="shared" si="114"/>
        <v>0</v>
      </c>
      <c r="AN52" s="59">
        <f t="shared" si="115"/>
        <v>0</v>
      </c>
      <c r="AO52" s="59">
        <f t="shared" si="116"/>
        <v>0</v>
      </c>
      <c r="AP52" s="59">
        <f t="shared" si="117"/>
        <v>0</v>
      </c>
      <c r="AQ52" s="59">
        <f t="shared" si="118"/>
        <v>0</v>
      </c>
      <c r="AR52" s="59">
        <f t="shared" si="119"/>
        <v>0</v>
      </c>
      <c r="AS52" s="59">
        <f t="shared" si="120"/>
        <v>0</v>
      </c>
      <c r="AT52" s="59">
        <f t="shared" si="121"/>
        <v>0</v>
      </c>
      <c r="AU52" s="59">
        <f t="shared" si="122"/>
        <v>0</v>
      </c>
      <c r="AV52" s="59">
        <f t="shared" si="123"/>
        <v>0</v>
      </c>
      <c r="AW52" s="59">
        <f t="shared" si="124"/>
        <v>0</v>
      </c>
      <c r="AX52" s="191">
        <f t="shared" si="125"/>
        <v>0</v>
      </c>
      <c r="AY52" s="62">
        <f t="shared" si="126"/>
        <v>0</v>
      </c>
      <c r="AZ52" s="59"/>
      <c r="BA52" s="64"/>
      <c r="BB52" s="59">
        <f t="shared" si="77"/>
        <v>0</v>
      </c>
      <c r="BC52" s="59">
        <f t="shared" si="78"/>
        <v>0</v>
      </c>
      <c r="BD52" s="59">
        <f t="shared" si="79"/>
        <v>0</v>
      </c>
      <c r="BE52" s="59">
        <f t="shared" si="80"/>
        <v>0</v>
      </c>
      <c r="BF52" s="59">
        <f t="shared" si="81"/>
        <v>0</v>
      </c>
      <c r="BG52" s="59">
        <f t="shared" si="82"/>
        <v>0</v>
      </c>
      <c r="BH52" s="59">
        <f t="shared" si="83"/>
        <v>0</v>
      </c>
      <c r="BI52" s="59">
        <f t="shared" si="127"/>
        <v>0</v>
      </c>
      <c r="BJ52" s="59">
        <f t="shared" si="128"/>
        <v>0</v>
      </c>
      <c r="BK52" s="59">
        <f t="shared" si="129"/>
        <v>0</v>
      </c>
      <c r="BL52" s="59">
        <f t="shared" si="86"/>
        <v>0</v>
      </c>
      <c r="BM52" s="59">
        <f t="shared" si="87"/>
        <v>0</v>
      </c>
      <c r="BN52" s="191">
        <f t="shared" si="130"/>
        <v>0</v>
      </c>
      <c r="BO52" s="62">
        <f t="shared" si="131"/>
        <v>0</v>
      </c>
      <c r="BP52" s="59"/>
      <c r="BQ52" s="64"/>
      <c r="BR52" s="59">
        <f t="shared" si="89"/>
        <v>0</v>
      </c>
      <c r="BS52" s="59">
        <f t="shared" si="90"/>
        <v>0</v>
      </c>
      <c r="BT52" s="59">
        <f t="shared" si="91"/>
        <v>0</v>
      </c>
      <c r="BU52" s="59">
        <f t="shared" si="92"/>
        <v>0</v>
      </c>
      <c r="BV52" s="59">
        <f t="shared" si="93"/>
        <v>0</v>
      </c>
      <c r="BW52" s="59">
        <f t="shared" si="94"/>
        <v>0</v>
      </c>
      <c r="BX52" s="59">
        <f t="shared" si="95"/>
        <v>0</v>
      </c>
      <c r="BY52" s="59">
        <f t="shared" si="132"/>
        <v>0</v>
      </c>
      <c r="BZ52" s="59">
        <f t="shared" si="133"/>
        <v>0</v>
      </c>
      <c r="CA52" s="59">
        <f t="shared" si="134"/>
        <v>0</v>
      </c>
      <c r="CB52" s="59">
        <f t="shared" si="98"/>
        <v>0</v>
      </c>
      <c r="CC52" s="59">
        <f t="shared" si="99"/>
        <v>0</v>
      </c>
      <c r="CD52" s="191">
        <f t="shared" si="135"/>
        <v>0</v>
      </c>
      <c r="CE52" s="62">
        <f t="shared" si="136"/>
        <v>0</v>
      </c>
    </row>
    <row r="53" spans="1:83" x14ac:dyDescent="0.2">
      <c r="A53" s="359"/>
      <c r="B53" s="357"/>
      <c r="C53" s="358"/>
      <c r="D53" s="456"/>
      <c r="E53" s="365"/>
      <c r="G53" s="59">
        <f t="shared" si="102"/>
        <v>0</v>
      </c>
      <c r="H53" s="59"/>
      <c r="I53" s="59">
        <f t="shared" si="103"/>
        <v>0</v>
      </c>
      <c r="J53" s="59"/>
      <c r="K53" s="59">
        <f t="shared" si="104"/>
        <v>0</v>
      </c>
      <c r="L53" s="59"/>
      <c r="M53" s="59">
        <f t="shared" si="105"/>
        <v>0</v>
      </c>
      <c r="N53" s="59"/>
      <c r="O53" s="59">
        <f t="shared" si="106"/>
        <v>0</v>
      </c>
      <c r="P53" s="59"/>
      <c r="Q53" s="704">
        <f t="shared" si="24"/>
        <v>0</v>
      </c>
      <c r="R53" s="59"/>
      <c r="S53" s="59">
        <f t="shared" si="107"/>
        <v>0</v>
      </c>
      <c r="T53" s="59"/>
      <c r="U53" s="59">
        <f t="shared" si="108"/>
        <v>0</v>
      </c>
      <c r="V53" s="59"/>
      <c r="W53" s="59">
        <f t="shared" si="109"/>
        <v>0</v>
      </c>
      <c r="X53" s="59"/>
      <c r="Y53" s="367"/>
      <c r="Z53" s="687"/>
      <c r="AA53" s="59">
        <f t="shared" si="110"/>
        <v>0</v>
      </c>
      <c r="AB53" s="59"/>
      <c r="AC53" s="367"/>
      <c r="AD53" s="687"/>
      <c r="AE53" s="59">
        <f t="shared" si="111"/>
        <v>0</v>
      </c>
      <c r="AF53" s="59"/>
      <c r="AG53" s="367"/>
      <c r="AH53" s="687"/>
      <c r="AI53" s="62">
        <f t="shared" si="112"/>
        <v>0</v>
      </c>
      <c r="AJ53" s="59"/>
      <c r="AK53" s="59"/>
      <c r="AL53" s="63">
        <f t="shared" si="113"/>
        <v>0</v>
      </c>
      <c r="AM53" s="59">
        <f t="shared" si="114"/>
        <v>0</v>
      </c>
      <c r="AN53" s="59">
        <f t="shared" si="115"/>
        <v>0</v>
      </c>
      <c r="AO53" s="59">
        <f t="shared" si="116"/>
        <v>0</v>
      </c>
      <c r="AP53" s="59">
        <f t="shared" si="117"/>
        <v>0</v>
      </c>
      <c r="AQ53" s="59">
        <f t="shared" si="118"/>
        <v>0</v>
      </c>
      <c r="AR53" s="59">
        <f t="shared" si="119"/>
        <v>0</v>
      </c>
      <c r="AS53" s="59">
        <f t="shared" si="120"/>
        <v>0</v>
      </c>
      <c r="AT53" s="59">
        <f t="shared" si="121"/>
        <v>0</v>
      </c>
      <c r="AU53" s="59">
        <f t="shared" si="122"/>
        <v>0</v>
      </c>
      <c r="AV53" s="59">
        <f t="shared" si="123"/>
        <v>0</v>
      </c>
      <c r="AW53" s="59">
        <f t="shared" si="124"/>
        <v>0</v>
      </c>
      <c r="AX53" s="191">
        <f t="shared" si="125"/>
        <v>0</v>
      </c>
      <c r="AY53" s="62">
        <f t="shared" si="126"/>
        <v>0</v>
      </c>
      <c r="AZ53" s="59"/>
      <c r="BA53" s="64"/>
      <c r="BB53" s="59">
        <f t="shared" si="77"/>
        <v>0</v>
      </c>
      <c r="BC53" s="59">
        <f t="shared" si="78"/>
        <v>0</v>
      </c>
      <c r="BD53" s="59">
        <f t="shared" si="79"/>
        <v>0</v>
      </c>
      <c r="BE53" s="59">
        <f t="shared" si="80"/>
        <v>0</v>
      </c>
      <c r="BF53" s="59">
        <f t="shared" si="81"/>
        <v>0</v>
      </c>
      <c r="BG53" s="59">
        <f t="shared" si="82"/>
        <v>0</v>
      </c>
      <c r="BH53" s="59">
        <f t="shared" si="83"/>
        <v>0</v>
      </c>
      <c r="BI53" s="59">
        <f t="shared" si="127"/>
        <v>0</v>
      </c>
      <c r="BJ53" s="59">
        <f t="shared" si="128"/>
        <v>0</v>
      </c>
      <c r="BK53" s="59">
        <f t="shared" si="129"/>
        <v>0</v>
      </c>
      <c r="BL53" s="59">
        <f t="shared" si="86"/>
        <v>0</v>
      </c>
      <c r="BM53" s="59">
        <f t="shared" si="87"/>
        <v>0</v>
      </c>
      <c r="BN53" s="191">
        <f t="shared" si="130"/>
        <v>0</v>
      </c>
      <c r="BO53" s="62">
        <f t="shared" si="131"/>
        <v>0</v>
      </c>
      <c r="BP53" s="59"/>
      <c r="BQ53" s="64"/>
      <c r="BR53" s="59">
        <f t="shared" si="89"/>
        <v>0</v>
      </c>
      <c r="BS53" s="59">
        <f t="shared" si="90"/>
        <v>0</v>
      </c>
      <c r="BT53" s="59">
        <f t="shared" si="91"/>
        <v>0</v>
      </c>
      <c r="BU53" s="59">
        <f t="shared" si="92"/>
        <v>0</v>
      </c>
      <c r="BV53" s="59">
        <f t="shared" si="93"/>
        <v>0</v>
      </c>
      <c r="BW53" s="59">
        <f t="shared" si="94"/>
        <v>0</v>
      </c>
      <c r="BX53" s="59">
        <f t="shared" si="95"/>
        <v>0</v>
      </c>
      <c r="BY53" s="59">
        <f t="shared" si="132"/>
        <v>0</v>
      </c>
      <c r="BZ53" s="59">
        <f t="shared" si="133"/>
        <v>0</v>
      </c>
      <c r="CA53" s="59">
        <f t="shared" si="134"/>
        <v>0</v>
      </c>
      <c r="CB53" s="59">
        <f t="shared" si="98"/>
        <v>0</v>
      </c>
      <c r="CC53" s="59">
        <f t="shared" si="99"/>
        <v>0</v>
      </c>
      <c r="CD53" s="191">
        <f t="shared" si="135"/>
        <v>0</v>
      </c>
      <c r="CE53" s="62">
        <f t="shared" si="136"/>
        <v>0</v>
      </c>
    </row>
    <row r="54" spans="1:83" x14ac:dyDescent="0.2">
      <c r="A54" s="359"/>
      <c r="B54" s="357"/>
      <c r="C54" s="358"/>
      <c r="D54" s="456"/>
      <c r="E54" s="365"/>
      <c r="G54" s="59">
        <f t="shared" si="102"/>
        <v>0</v>
      </c>
      <c r="H54" s="59"/>
      <c r="I54" s="59">
        <f t="shared" si="103"/>
        <v>0</v>
      </c>
      <c r="J54" s="59"/>
      <c r="K54" s="59">
        <f t="shared" si="104"/>
        <v>0</v>
      </c>
      <c r="L54" s="59"/>
      <c r="M54" s="59">
        <f t="shared" si="105"/>
        <v>0</v>
      </c>
      <c r="N54" s="59"/>
      <c r="O54" s="59">
        <f t="shared" si="106"/>
        <v>0</v>
      </c>
      <c r="P54" s="59"/>
      <c r="Q54" s="704">
        <f t="shared" si="24"/>
        <v>0</v>
      </c>
      <c r="R54" s="59"/>
      <c r="S54" s="59">
        <f t="shared" si="107"/>
        <v>0</v>
      </c>
      <c r="T54" s="59"/>
      <c r="U54" s="59">
        <f t="shared" si="108"/>
        <v>0</v>
      </c>
      <c r="V54" s="59"/>
      <c r="W54" s="59">
        <f t="shared" si="109"/>
        <v>0</v>
      </c>
      <c r="X54" s="59"/>
      <c r="Y54" s="367"/>
      <c r="Z54" s="687"/>
      <c r="AA54" s="59">
        <f t="shared" si="110"/>
        <v>0</v>
      </c>
      <c r="AB54" s="59"/>
      <c r="AC54" s="367"/>
      <c r="AD54" s="687"/>
      <c r="AE54" s="59">
        <f t="shared" si="111"/>
        <v>0</v>
      </c>
      <c r="AF54" s="59"/>
      <c r="AG54" s="367"/>
      <c r="AH54" s="687"/>
      <c r="AI54" s="62">
        <f t="shared" si="112"/>
        <v>0</v>
      </c>
      <c r="AJ54" s="59"/>
      <c r="AK54" s="59"/>
      <c r="AL54" s="63">
        <f t="shared" si="113"/>
        <v>0</v>
      </c>
      <c r="AM54" s="59">
        <f t="shared" si="114"/>
        <v>0</v>
      </c>
      <c r="AN54" s="59">
        <f t="shared" si="115"/>
        <v>0</v>
      </c>
      <c r="AO54" s="59">
        <f t="shared" si="116"/>
        <v>0</v>
      </c>
      <c r="AP54" s="59">
        <f t="shared" si="117"/>
        <v>0</v>
      </c>
      <c r="AQ54" s="59">
        <f t="shared" si="118"/>
        <v>0</v>
      </c>
      <c r="AR54" s="59">
        <f t="shared" si="119"/>
        <v>0</v>
      </c>
      <c r="AS54" s="59">
        <f t="shared" si="120"/>
        <v>0</v>
      </c>
      <c r="AT54" s="59">
        <f t="shared" si="121"/>
        <v>0</v>
      </c>
      <c r="AU54" s="59">
        <f t="shared" si="122"/>
        <v>0</v>
      </c>
      <c r="AV54" s="59">
        <f t="shared" si="123"/>
        <v>0</v>
      </c>
      <c r="AW54" s="59">
        <f t="shared" si="124"/>
        <v>0</v>
      </c>
      <c r="AX54" s="191">
        <f t="shared" si="125"/>
        <v>0</v>
      </c>
      <c r="AY54" s="62">
        <f t="shared" si="126"/>
        <v>0</v>
      </c>
      <c r="AZ54" s="59"/>
      <c r="BA54" s="64"/>
      <c r="BB54" s="59">
        <f t="shared" si="77"/>
        <v>0</v>
      </c>
      <c r="BC54" s="59">
        <f t="shared" si="78"/>
        <v>0</v>
      </c>
      <c r="BD54" s="59">
        <f t="shared" si="79"/>
        <v>0</v>
      </c>
      <c r="BE54" s="59">
        <f t="shared" si="80"/>
        <v>0</v>
      </c>
      <c r="BF54" s="59">
        <f t="shared" si="81"/>
        <v>0</v>
      </c>
      <c r="BG54" s="59">
        <f t="shared" si="82"/>
        <v>0</v>
      </c>
      <c r="BH54" s="59">
        <f t="shared" si="83"/>
        <v>0</v>
      </c>
      <c r="BI54" s="59">
        <f t="shared" si="127"/>
        <v>0</v>
      </c>
      <c r="BJ54" s="59">
        <f t="shared" si="128"/>
        <v>0</v>
      </c>
      <c r="BK54" s="59">
        <f t="shared" si="129"/>
        <v>0</v>
      </c>
      <c r="BL54" s="59">
        <f t="shared" si="86"/>
        <v>0</v>
      </c>
      <c r="BM54" s="59">
        <f t="shared" si="87"/>
        <v>0</v>
      </c>
      <c r="BN54" s="191">
        <f t="shared" si="130"/>
        <v>0</v>
      </c>
      <c r="BO54" s="62">
        <f t="shared" si="131"/>
        <v>0</v>
      </c>
      <c r="BP54" s="59"/>
      <c r="BQ54" s="64"/>
      <c r="BR54" s="59">
        <f t="shared" si="89"/>
        <v>0</v>
      </c>
      <c r="BS54" s="59">
        <f t="shared" si="90"/>
        <v>0</v>
      </c>
      <c r="BT54" s="59">
        <f t="shared" si="91"/>
        <v>0</v>
      </c>
      <c r="BU54" s="59">
        <f t="shared" si="92"/>
        <v>0</v>
      </c>
      <c r="BV54" s="59">
        <f t="shared" si="93"/>
        <v>0</v>
      </c>
      <c r="BW54" s="59">
        <f t="shared" si="94"/>
        <v>0</v>
      </c>
      <c r="BX54" s="59">
        <f t="shared" si="95"/>
        <v>0</v>
      </c>
      <c r="BY54" s="59">
        <f t="shared" si="132"/>
        <v>0</v>
      </c>
      <c r="BZ54" s="59">
        <f t="shared" si="133"/>
        <v>0</v>
      </c>
      <c r="CA54" s="59">
        <f t="shared" si="134"/>
        <v>0</v>
      </c>
      <c r="CB54" s="59">
        <f t="shared" si="98"/>
        <v>0</v>
      </c>
      <c r="CC54" s="59">
        <f t="shared" si="99"/>
        <v>0</v>
      </c>
      <c r="CD54" s="191">
        <f t="shared" si="135"/>
        <v>0</v>
      </c>
      <c r="CE54" s="62">
        <f t="shared" si="136"/>
        <v>0</v>
      </c>
    </row>
    <row r="55" spans="1:83" x14ac:dyDescent="0.2">
      <c r="A55" s="359"/>
      <c r="B55" s="357"/>
      <c r="C55" s="358"/>
      <c r="D55" s="456"/>
      <c r="E55" s="365"/>
      <c r="G55" s="59">
        <f t="shared" si="102"/>
        <v>0</v>
      </c>
      <c r="H55" s="59"/>
      <c r="I55" s="59">
        <f t="shared" si="103"/>
        <v>0</v>
      </c>
      <c r="J55" s="59"/>
      <c r="K55" s="59">
        <f t="shared" si="104"/>
        <v>0</v>
      </c>
      <c r="L55" s="59"/>
      <c r="M55" s="59">
        <f t="shared" si="105"/>
        <v>0</v>
      </c>
      <c r="N55" s="59"/>
      <c r="O55" s="59">
        <f t="shared" si="106"/>
        <v>0</v>
      </c>
      <c r="P55" s="59"/>
      <c r="Q55" s="704">
        <f t="shared" si="24"/>
        <v>0</v>
      </c>
      <c r="R55" s="59"/>
      <c r="S55" s="59">
        <f t="shared" si="107"/>
        <v>0</v>
      </c>
      <c r="T55" s="59"/>
      <c r="U55" s="59">
        <f t="shared" si="108"/>
        <v>0</v>
      </c>
      <c r="V55" s="59"/>
      <c r="W55" s="59">
        <f t="shared" si="109"/>
        <v>0</v>
      </c>
      <c r="X55" s="59"/>
      <c r="Y55" s="367"/>
      <c r="Z55" s="687"/>
      <c r="AA55" s="59">
        <f t="shared" si="110"/>
        <v>0</v>
      </c>
      <c r="AB55" s="59"/>
      <c r="AC55" s="367"/>
      <c r="AD55" s="687"/>
      <c r="AE55" s="59">
        <f t="shared" si="111"/>
        <v>0</v>
      </c>
      <c r="AF55" s="59"/>
      <c r="AG55" s="367"/>
      <c r="AH55" s="687"/>
      <c r="AI55" s="62">
        <f t="shared" si="112"/>
        <v>0</v>
      </c>
      <c r="AJ55" s="59"/>
      <c r="AK55" s="59"/>
      <c r="AL55" s="63">
        <f t="shared" si="113"/>
        <v>0</v>
      </c>
      <c r="AM55" s="59">
        <f t="shared" si="114"/>
        <v>0</v>
      </c>
      <c r="AN55" s="59">
        <f t="shared" si="115"/>
        <v>0</v>
      </c>
      <c r="AO55" s="59">
        <f t="shared" si="116"/>
        <v>0</v>
      </c>
      <c r="AP55" s="59">
        <f t="shared" si="117"/>
        <v>0</v>
      </c>
      <c r="AQ55" s="59">
        <f t="shared" si="118"/>
        <v>0</v>
      </c>
      <c r="AR55" s="59">
        <f t="shared" si="119"/>
        <v>0</v>
      </c>
      <c r="AS55" s="59">
        <f t="shared" si="120"/>
        <v>0</v>
      </c>
      <c r="AT55" s="59">
        <f t="shared" si="121"/>
        <v>0</v>
      </c>
      <c r="AU55" s="59">
        <f t="shared" si="122"/>
        <v>0</v>
      </c>
      <c r="AV55" s="59">
        <f t="shared" si="123"/>
        <v>0</v>
      </c>
      <c r="AW55" s="59">
        <f t="shared" si="124"/>
        <v>0</v>
      </c>
      <c r="AX55" s="191">
        <f t="shared" si="125"/>
        <v>0</v>
      </c>
      <c r="AY55" s="62">
        <f t="shared" si="126"/>
        <v>0</v>
      </c>
      <c r="AZ55" s="59"/>
      <c r="BA55" s="64"/>
      <c r="BB55" s="59">
        <f t="shared" si="77"/>
        <v>0</v>
      </c>
      <c r="BC55" s="59">
        <f t="shared" si="78"/>
        <v>0</v>
      </c>
      <c r="BD55" s="59">
        <f t="shared" si="79"/>
        <v>0</v>
      </c>
      <c r="BE55" s="59">
        <f t="shared" si="80"/>
        <v>0</v>
      </c>
      <c r="BF55" s="59">
        <f t="shared" si="81"/>
        <v>0</v>
      </c>
      <c r="BG55" s="59">
        <f t="shared" si="82"/>
        <v>0</v>
      </c>
      <c r="BH55" s="59">
        <f t="shared" si="83"/>
        <v>0</v>
      </c>
      <c r="BI55" s="59">
        <f t="shared" si="127"/>
        <v>0</v>
      </c>
      <c r="BJ55" s="59">
        <f t="shared" si="128"/>
        <v>0</v>
      </c>
      <c r="BK55" s="59">
        <f t="shared" si="129"/>
        <v>0</v>
      </c>
      <c r="BL55" s="59">
        <f t="shared" si="86"/>
        <v>0</v>
      </c>
      <c r="BM55" s="59">
        <f t="shared" si="87"/>
        <v>0</v>
      </c>
      <c r="BN55" s="191">
        <f t="shared" si="130"/>
        <v>0</v>
      </c>
      <c r="BO55" s="62">
        <f t="shared" si="131"/>
        <v>0</v>
      </c>
      <c r="BP55" s="59"/>
      <c r="BQ55" s="64"/>
      <c r="BR55" s="59">
        <f t="shared" si="89"/>
        <v>0</v>
      </c>
      <c r="BS55" s="59">
        <f t="shared" si="90"/>
        <v>0</v>
      </c>
      <c r="BT55" s="59">
        <f t="shared" si="91"/>
        <v>0</v>
      </c>
      <c r="BU55" s="59">
        <f t="shared" si="92"/>
        <v>0</v>
      </c>
      <c r="BV55" s="59">
        <f t="shared" si="93"/>
        <v>0</v>
      </c>
      <c r="BW55" s="59">
        <f t="shared" si="94"/>
        <v>0</v>
      </c>
      <c r="BX55" s="59">
        <f t="shared" si="95"/>
        <v>0</v>
      </c>
      <c r="BY55" s="59">
        <f t="shared" si="132"/>
        <v>0</v>
      </c>
      <c r="BZ55" s="59">
        <f t="shared" si="133"/>
        <v>0</v>
      </c>
      <c r="CA55" s="59">
        <f t="shared" si="134"/>
        <v>0</v>
      </c>
      <c r="CB55" s="59">
        <f t="shared" si="98"/>
        <v>0</v>
      </c>
      <c r="CC55" s="59">
        <f t="shared" si="99"/>
        <v>0</v>
      </c>
      <c r="CD55" s="191">
        <f t="shared" si="135"/>
        <v>0</v>
      </c>
      <c r="CE55" s="62">
        <f t="shared" si="136"/>
        <v>0</v>
      </c>
    </row>
    <row r="56" spans="1:83" x14ac:dyDescent="0.2">
      <c r="A56" s="359"/>
      <c r="B56" s="357"/>
      <c r="C56" s="358"/>
      <c r="D56" s="456"/>
      <c r="E56" s="365"/>
      <c r="G56" s="59">
        <f t="shared" si="102"/>
        <v>0</v>
      </c>
      <c r="H56" s="59"/>
      <c r="I56" s="59">
        <f t="shared" si="103"/>
        <v>0</v>
      </c>
      <c r="J56" s="59"/>
      <c r="K56" s="59">
        <f t="shared" si="104"/>
        <v>0</v>
      </c>
      <c r="L56" s="59"/>
      <c r="M56" s="59">
        <f t="shared" si="105"/>
        <v>0</v>
      </c>
      <c r="N56" s="59"/>
      <c r="O56" s="59">
        <f t="shared" si="106"/>
        <v>0</v>
      </c>
      <c r="P56" s="59"/>
      <c r="Q56" s="704">
        <f t="shared" si="24"/>
        <v>0</v>
      </c>
      <c r="R56" s="59"/>
      <c r="S56" s="59">
        <f t="shared" si="107"/>
        <v>0</v>
      </c>
      <c r="T56" s="59"/>
      <c r="U56" s="59">
        <f t="shared" si="108"/>
        <v>0</v>
      </c>
      <c r="V56" s="59"/>
      <c r="W56" s="59">
        <f t="shared" si="109"/>
        <v>0</v>
      </c>
      <c r="X56" s="59"/>
      <c r="Y56" s="367"/>
      <c r="Z56" s="687"/>
      <c r="AA56" s="59">
        <f t="shared" si="110"/>
        <v>0</v>
      </c>
      <c r="AB56" s="59"/>
      <c r="AC56" s="367"/>
      <c r="AD56" s="687"/>
      <c r="AE56" s="59">
        <f t="shared" si="111"/>
        <v>0</v>
      </c>
      <c r="AF56" s="59"/>
      <c r="AG56" s="367"/>
      <c r="AH56" s="687"/>
      <c r="AI56" s="62">
        <f t="shared" si="112"/>
        <v>0</v>
      </c>
      <c r="AJ56" s="59"/>
      <c r="AK56" s="59"/>
      <c r="AL56" s="63">
        <f t="shared" si="113"/>
        <v>0</v>
      </c>
      <c r="AM56" s="59">
        <f t="shared" si="114"/>
        <v>0</v>
      </c>
      <c r="AN56" s="59">
        <f t="shared" si="115"/>
        <v>0</v>
      </c>
      <c r="AO56" s="59">
        <f t="shared" si="116"/>
        <v>0</v>
      </c>
      <c r="AP56" s="59">
        <f t="shared" si="117"/>
        <v>0</v>
      </c>
      <c r="AQ56" s="59">
        <f t="shared" si="118"/>
        <v>0</v>
      </c>
      <c r="AR56" s="59">
        <f t="shared" si="119"/>
        <v>0</v>
      </c>
      <c r="AS56" s="59">
        <f t="shared" si="120"/>
        <v>0</v>
      </c>
      <c r="AT56" s="59">
        <f t="shared" si="121"/>
        <v>0</v>
      </c>
      <c r="AU56" s="59">
        <f t="shared" si="122"/>
        <v>0</v>
      </c>
      <c r="AV56" s="59">
        <f t="shared" si="123"/>
        <v>0</v>
      </c>
      <c r="AW56" s="59">
        <f t="shared" si="124"/>
        <v>0</v>
      </c>
      <c r="AX56" s="191">
        <f t="shared" si="125"/>
        <v>0</v>
      </c>
      <c r="AY56" s="62">
        <f t="shared" si="126"/>
        <v>0</v>
      </c>
      <c r="AZ56" s="59"/>
      <c r="BA56" s="64"/>
      <c r="BB56" s="59">
        <f t="shared" si="77"/>
        <v>0</v>
      </c>
      <c r="BC56" s="59">
        <f t="shared" si="78"/>
        <v>0</v>
      </c>
      <c r="BD56" s="59">
        <f t="shared" si="79"/>
        <v>0</v>
      </c>
      <c r="BE56" s="59">
        <f t="shared" si="80"/>
        <v>0</v>
      </c>
      <c r="BF56" s="59">
        <f t="shared" si="81"/>
        <v>0</v>
      </c>
      <c r="BG56" s="59">
        <f t="shared" si="82"/>
        <v>0</v>
      </c>
      <c r="BH56" s="59">
        <f t="shared" si="83"/>
        <v>0</v>
      </c>
      <c r="BI56" s="59">
        <f t="shared" si="127"/>
        <v>0</v>
      </c>
      <c r="BJ56" s="59">
        <f t="shared" si="128"/>
        <v>0</v>
      </c>
      <c r="BK56" s="59">
        <f t="shared" si="129"/>
        <v>0</v>
      </c>
      <c r="BL56" s="59">
        <f t="shared" si="86"/>
        <v>0</v>
      </c>
      <c r="BM56" s="59">
        <f t="shared" si="87"/>
        <v>0</v>
      </c>
      <c r="BN56" s="191">
        <f t="shared" si="130"/>
        <v>0</v>
      </c>
      <c r="BO56" s="62">
        <f t="shared" si="131"/>
        <v>0</v>
      </c>
      <c r="BP56" s="59"/>
      <c r="BQ56" s="64"/>
      <c r="BR56" s="59">
        <f t="shared" si="89"/>
        <v>0</v>
      </c>
      <c r="BS56" s="59">
        <f t="shared" si="90"/>
        <v>0</v>
      </c>
      <c r="BT56" s="59">
        <f t="shared" si="91"/>
        <v>0</v>
      </c>
      <c r="BU56" s="59">
        <f t="shared" si="92"/>
        <v>0</v>
      </c>
      <c r="BV56" s="59">
        <f t="shared" si="93"/>
        <v>0</v>
      </c>
      <c r="BW56" s="59">
        <f t="shared" si="94"/>
        <v>0</v>
      </c>
      <c r="BX56" s="59">
        <f t="shared" si="95"/>
        <v>0</v>
      </c>
      <c r="BY56" s="59">
        <f t="shared" si="132"/>
        <v>0</v>
      </c>
      <c r="BZ56" s="59">
        <f t="shared" si="133"/>
        <v>0</v>
      </c>
      <c r="CA56" s="59">
        <f t="shared" si="134"/>
        <v>0</v>
      </c>
      <c r="CB56" s="59">
        <f t="shared" si="98"/>
        <v>0</v>
      </c>
      <c r="CC56" s="59">
        <f t="shared" si="99"/>
        <v>0</v>
      </c>
      <c r="CD56" s="191">
        <f t="shared" si="135"/>
        <v>0</v>
      </c>
      <c r="CE56" s="62">
        <f t="shared" si="136"/>
        <v>0</v>
      </c>
    </row>
    <row r="57" spans="1:83" x14ac:dyDescent="0.2">
      <c r="A57" s="359"/>
      <c r="B57" s="357"/>
      <c r="C57" s="358"/>
      <c r="D57" s="456"/>
      <c r="E57" s="365"/>
      <c r="G57" s="59">
        <f t="shared" si="102"/>
        <v>0</v>
      </c>
      <c r="H57" s="59"/>
      <c r="I57" s="59">
        <f t="shared" si="103"/>
        <v>0</v>
      </c>
      <c r="J57" s="59"/>
      <c r="K57" s="59">
        <f t="shared" si="104"/>
        <v>0</v>
      </c>
      <c r="L57" s="59"/>
      <c r="M57" s="59">
        <f t="shared" si="105"/>
        <v>0</v>
      </c>
      <c r="N57" s="59"/>
      <c r="O57" s="59">
        <f t="shared" si="106"/>
        <v>0</v>
      </c>
      <c r="P57" s="59"/>
      <c r="Q57" s="704">
        <f t="shared" si="24"/>
        <v>0</v>
      </c>
      <c r="R57" s="59"/>
      <c r="S57" s="59">
        <f t="shared" si="107"/>
        <v>0</v>
      </c>
      <c r="T57" s="59"/>
      <c r="U57" s="59">
        <f t="shared" si="108"/>
        <v>0</v>
      </c>
      <c r="V57" s="59"/>
      <c r="W57" s="59">
        <f t="shared" si="109"/>
        <v>0</v>
      </c>
      <c r="X57" s="59"/>
      <c r="Y57" s="367"/>
      <c r="Z57" s="687"/>
      <c r="AA57" s="59">
        <f t="shared" si="110"/>
        <v>0</v>
      </c>
      <c r="AB57" s="59"/>
      <c r="AC57" s="367"/>
      <c r="AD57" s="687"/>
      <c r="AE57" s="59">
        <f t="shared" si="111"/>
        <v>0</v>
      </c>
      <c r="AF57" s="59"/>
      <c r="AG57" s="367"/>
      <c r="AH57" s="687"/>
      <c r="AI57" s="62">
        <f t="shared" si="112"/>
        <v>0</v>
      </c>
      <c r="AJ57" s="59"/>
      <c r="AK57" s="59"/>
      <c r="AL57" s="63">
        <f t="shared" si="113"/>
        <v>0</v>
      </c>
      <c r="AM57" s="59">
        <f t="shared" si="114"/>
        <v>0</v>
      </c>
      <c r="AN57" s="59">
        <f t="shared" si="115"/>
        <v>0</v>
      </c>
      <c r="AO57" s="59">
        <f t="shared" si="116"/>
        <v>0</v>
      </c>
      <c r="AP57" s="59">
        <f t="shared" si="117"/>
        <v>0</v>
      </c>
      <c r="AQ57" s="59">
        <f t="shared" si="118"/>
        <v>0</v>
      </c>
      <c r="AR57" s="59">
        <f t="shared" si="119"/>
        <v>0</v>
      </c>
      <c r="AS57" s="59">
        <f t="shared" si="120"/>
        <v>0</v>
      </c>
      <c r="AT57" s="59">
        <f t="shared" si="121"/>
        <v>0</v>
      </c>
      <c r="AU57" s="59">
        <f t="shared" si="122"/>
        <v>0</v>
      </c>
      <c r="AV57" s="59">
        <f t="shared" si="123"/>
        <v>0</v>
      </c>
      <c r="AW57" s="59">
        <f t="shared" si="124"/>
        <v>0</v>
      </c>
      <c r="AX57" s="191">
        <f t="shared" si="125"/>
        <v>0</v>
      </c>
      <c r="AY57" s="62">
        <f t="shared" si="126"/>
        <v>0</v>
      </c>
      <c r="AZ57" s="59"/>
      <c r="BA57" s="64"/>
      <c r="BB57" s="59">
        <f t="shared" si="77"/>
        <v>0</v>
      </c>
      <c r="BC57" s="59">
        <f t="shared" si="78"/>
        <v>0</v>
      </c>
      <c r="BD57" s="59">
        <f t="shared" si="79"/>
        <v>0</v>
      </c>
      <c r="BE57" s="59">
        <f t="shared" si="80"/>
        <v>0</v>
      </c>
      <c r="BF57" s="59">
        <f t="shared" si="81"/>
        <v>0</v>
      </c>
      <c r="BG57" s="59">
        <f t="shared" si="82"/>
        <v>0</v>
      </c>
      <c r="BH57" s="59">
        <f t="shared" si="83"/>
        <v>0</v>
      </c>
      <c r="BI57" s="59">
        <f t="shared" si="127"/>
        <v>0</v>
      </c>
      <c r="BJ57" s="59">
        <f t="shared" si="128"/>
        <v>0</v>
      </c>
      <c r="BK57" s="59">
        <f t="shared" si="129"/>
        <v>0</v>
      </c>
      <c r="BL57" s="59">
        <f t="shared" si="86"/>
        <v>0</v>
      </c>
      <c r="BM57" s="59">
        <f t="shared" si="87"/>
        <v>0</v>
      </c>
      <c r="BN57" s="191">
        <f t="shared" si="130"/>
        <v>0</v>
      </c>
      <c r="BO57" s="62">
        <f t="shared" si="131"/>
        <v>0</v>
      </c>
      <c r="BP57" s="59"/>
      <c r="BQ57" s="64"/>
      <c r="BR57" s="59">
        <f t="shared" si="89"/>
        <v>0</v>
      </c>
      <c r="BS57" s="59">
        <f t="shared" si="90"/>
        <v>0</v>
      </c>
      <c r="BT57" s="59">
        <f t="shared" si="91"/>
        <v>0</v>
      </c>
      <c r="BU57" s="59">
        <f t="shared" si="92"/>
        <v>0</v>
      </c>
      <c r="BV57" s="59">
        <f t="shared" si="93"/>
        <v>0</v>
      </c>
      <c r="BW57" s="59">
        <f t="shared" si="94"/>
        <v>0</v>
      </c>
      <c r="BX57" s="59">
        <f t="shared" si="95"/>
        <v>0</v>
      </c>
      <c r="BY57" s="59">
        <f t="shared" si="132"/>
        <v>0</v>
      </c>
      <c r="BZ57" s="59">
        <f t="shared" si="133"/>
        <v>0</v>
      </c>
      <c r="CA57" s="59">
        <f t="shared" si="134"/>
        <v>0</v>
      </c>
      <c r="CB57" s="59">
        <f t="shared" si="98"/>
        <v>0</v>
      </c>
      <c r="CC57" s="59">
        <f t="shared" si="99"/>
        <v>0</v>
      </c>
      <c r="CD57" s="191">
        <f t="shared" si="135"/>
        <v>0</v>
      </c>
      <c r="CE57" s="62">
        <f t="shared" si="136"/>
        <v>0</v>
      </c>
    </row>
    <row r="58" spans="1:83" x14ac:dyDescent="0.2">
      <c r="A58" s="359"/>
      <c r="B58" s="357"/>
      <c r="C58" s="358"/>
      <c r="D58" s="456"/>
      <c r="E58" s="365"/>
      <c r="G58" s="59">
        <f t="shared" si="102"/>
        <v>0</v>
      </c>
      <c r="H58" s="59"/>
      <c r="I58" s="59">
        <f t="shared" si="103"/>
        <v>0</v>
      </c>
      <c r="J58" s="59"/>
      <c r="K58" s="59">
        <f t="shared" si="104"/>
        <v>0</v>
      </c>
      <c r="L58" s="59"/>
      <c r="M58" s="59">
        <f t="shared" si="105"/>
        <v>0</v>
      </c>
      <c r="N58" s="59"/>
      <c r="O58" s="59">
        <f t="shared" si="106"/>
        <v>0</v>
      </c>
      <c r="P58" s="59"/>
      <c r="Q58" s="704">
        <f t="shared" si="24"/>
        <v>0</v>
      </c>
      <c r="R58" s="59"/>
      <c r="S58" s="59">
        <f t="shared" si="107"/>
        <v>0</v>
      </c>
      <c r="T58" s="59"/>
      <c r="U58" s="59">
        <f t="shared" si="108"/>
        <v>0</v>
      </c>
      <c r="V58" s="59"/>
      <c r="W58" s="59">
        <f t="shared" si="109"/>
        <v>0</v>
      </c>
      <c r="X58" s="59"/>
      <c r="Y58" s="367"/>
      <c r="Z58" s="687"/>
      <c r="AA58" s="59">
        <f t="shared" si="110"/>
        <v>0</v>
      </c>
      <c r="AB58" s="59"/>
      <c r="AC58" s="367"/>
      <c r="AD58" s="687"/>
      <c r="AE58" s="59">
        <f t="shared" si="111"/>
        <v>0</v>
      </c>
      <c r="AF58" s="59"/>
      <c r="AG58" s="367"/>
      <c r="AH58" s="687"/>
      <c r="AI58" s="62">
        <f t="shared" si="112"/>
        <v>0</v>
      </c>
      <c r="AJ58" s="59"/>
      <c r="AK58" s="59"/>
      <c r="AL58" s="63">
        <f t="shared" si="113"/>
        <v>0</v>
      </c>
      <c r="AM58" s="59">
        <f t="shared" si="114"/>
        <v>0</v>
      </c>
      <c r="AN58" s="59">
        <f t="shared" si="115"/>
        <v>0</v>
      </c>
      <c r="AO58" s="59">
        <f t="shared" si="116"/>
        <v>0</v>
      </c>
      <c r="AP58" s="59">
        <f t="shared" si="117"/>
        <v>0</v>
      </c>
      <c r="AQ58" s="59">
        <f t="shared" si="118"/>
        <v>0</v>
      </c>
      <c r="AR58" s="59">
        <f t="shared" si="119"/>
        <v>0</v>
      </c>
      <c r="AS58" s="59">
        <f t="shared" si="120"/>
        <v>0</v>
      </c>
      <c r="AT58" s="59">
        <f t="shared" si="121"/>
        <v>0</v>
      </c>
      <c r="AU58" s="59">
        <f t="shared" si="122"/>
        <v>0</v>
      </c>
      <c r="AV58" s="59">
        <f t="shared" si="123"/>
        <v>0</v>
      </c>
      <c r="AW58" s="59">
        <f t="shared" si="124"/>
        <v>0</v>
      </c>
      <c r="AX58" s="191">
        <f t="shared" si="125"/>
        <v>0</v>
      </c>
      <c r="AY58" s="62">
        <f t="shared" si="126"/>
        <v>0</v>
      </c>
      <c r="AZ58" s="59"/>
      <c r="BA58" s="64"/>
      <c r="BB58" s="59">
        <f t="shared" si="77"/>
        <v>0</v>
      </c>
      <c r="BC58" s="59">
        <f t="shared" si="78"/>
        <v>0</v>
      </c>
      <c r="BD58" s="59">
        <f t="shared" si="79"/>
        <v>0</v>
      </c>
      <c r="BE58" s="59">
        <f t="shared" si="80"/>
        <v>0</v>
      </c>
      <c r="BF58" s="59">
        <f t="shared" si="81"/>
        <v>0</v>
      </c>
      <c r="BG58" s="59">
        <f t="shared" si="82"/>
        <v>0</v>
      </c>
      <c r="BH58" s="59">
        <f t="shared" si="83"/>
        <v>0</v>
      </c>
      <c r="BI58" s="59">
        <f t="shared" si="127"/>
        <v>0</v>
      </c>
      <c r="BJ58" s="59">
        <f t="shared" si="128"/>
        <v>0</v>
      </c>
      <c r="BK58" s="59">
        <f t="shared" si="129"/>
        <v>0</v>
      </c>
      <c r="BL58" s="59">
        <f t="shared" si="86"/>
        <v>0</v>
      </c>
      <c r="BM58" s="59">
        <f t="shared" si="87"/>
        <v>0</v>
      </c>
      <c r="BN58" s="191">
        <f t="shared" si="130"/>
        <v>0</v>
      </c>
      <c r="BO58" s="62">
        <f t="shared" si="131"/>
        <v>0</v>
      </c>
      <c r="BP58" s="59"/>
      <c r="BQ58" s="64"/>
      <c r="BR58" s="59">
        <f t="shared" si="89"/>
        <v>0</v>
      </c>
      <c r="BS58" s="59">
        <f t="shared" si="90"/>
        <v>0</v>
      </c>
      <c r="BT58" s="59">
        <f t="shared" si="91"/>
        <v>0</v>
      </c>
      <c r="BU58" s="59">
        <f t="shared" si="92"/>
        <v>0</v>
      </c>
      <c r="BV58" s="59">
        <f t="shared" si="93"/>
        <v>0</v>
      </c>
      <c r="BW58" s="59">
        <f t="shared" si="94"/>
        <v>0</v>
      </c>
      <c r="BX58" s="59">
        <f t="shared" si="95"/>
        <v>0</v>
      </c>
      <c r="BY58" s="59">
        <f t="shared" si="132"/>
        <v>0</v>
      </c>
      <c r="BZ58" s="59">
        <f t="shared" si="133"/>
        <v>0</v>
      </c>
      <c r="CA58" s="59">
        <f t="shared" si="134"/>
        <v>0</v>
      </c>
      <c r="CB58" s="59">
        <f t="shared" si="98"/>
        <v>0</v>
      </c>
      <c r="CC58" s="59">
        <f t="shared" si="99"/>
        <v>0</v>
      </c>
      <c r="CD58" s="191">
        <f t="shared" si="135"/>
        <v>0</v>
      </c>
      <c r="CE58" s="62">
        <f t="shared" si="136"/>
        <v>0</v>
      </c>
    </row>
    <row r="59" spans="1:83" x14ac:dyDescent="0.2">
      <c r="A59" s="359"/>
      <c r="B59" s="357"/>
      <c r="C59" s="358"/>
      <c r="D59" s="456"/>
      <c r="E59" s="365"/>
      <c r="G59" s="59">
        <f t="shared" si="102"/>
        <v>0</v>
      </c>
      <c r="H59" s="59"/>
      <c r="I59" s="59">
        <f t="shared" si="103"/>
        <v>0</v>
      </c>
      <c r="J59" s="59"/>
      <c r="K59" s="59">
        <f t="shared" si="104"/>
        <v>0</v>
      </c>
      <c r="L59" s="59"/>
      <c r="M59" s="59">
        <f t="shared" si="105"/>
        <v>0</v>
      </c>
      <c r="N59" s="59"/>
      <c r="O59" s="59">
        <f t="shared" si="106"/>
        <v>0</v>
      </c>
      <c r="P59" s="59"/>
      <c r="Q59" s="704">
        <f t="shared" si="24"/>
        <v>0</v>
      </c>
      <c r="R59" s="59"/>
      <c r="S59" s="59">
        <f t="shared" si="107"/>
        <v>0</v>
      </c>
      <c r="T59" s="59"/>
      <c r="U59" s="59">
        <f t="shared" si="108"/>
        <v>0</v>
      </c>
      <c r="V59" s="59"/>
      <c r="W59" s="59">
        <f t="shared" si="109"/>
        <v>0</v>
      </c>
      <c r="X59" s="59"/>
      <c r="Y59" s="367"/>
      <c r="Z59" s="687"/>
      <c r="AA59" s="59">
        <f t="shared" si="110"/>
        <v>0</v>
      </c>
      <c r="AB59" s="59"/>
      <c r="AC59" s="367"/>
      <c r="AD59" s="687"/>
      <c r="AE59" s="59">
        <f t="shared" si="111"/>
        <v>0</v>
      </c>
      <c r="AF59" s="59"/>
      <c r="AG59" s="367"/>
      <c r="AH59" s="687"/>
      <c r="AI59" s="62">
        <f t="shared" si="112"/>
        <v>0</v>
      </c>
      <c r="AJ59" s="59"/>
      <c r="AK59" s="59"/>
      <c r="AL59" s="63">
        <f t="shared" si="113"/>
        <v>0</v>
      </c>
      <c r="AM59" s="59">
        <f t="shared" si="114"/>
        <v>0</v>
      </c>
      <c r="AN59" s="59">
        <f t="shared" si="115"/>
        <v>0</v>
      </c>
      <c r="AO59" s="59">
        <f t="shared" si="116"/>
        <v>0</v>
      </c>
      <c r="AP59" s="59">
        <f t="shared" si="117"/>
        <v>0</v>
      </c>
      <c r="AQ59" s="59">
        <f t="shared" si="118"/>
        <v>0</v>
      </c>
      <c r="AR59" s="59">
        <f t="shared" si="119"/>
        <v>0</v>
      </c>
      <c r="AS59" s="59">
        <f t="shared" si="120"/>
        <v>0</v>
      </c>
      <c r="AT59" s="59">
        <f t="shared" si="121"/>
        <v>0</v>
      </c>
      <c r="AU59" s="59">
        <f t="shared" si="122"/>
        <v>0</v>
      </c>
      <c r="AV59" s="59">
        <f t="shared" si="123"/>
        <v>0</v>
      </c>
      <c r="AW59" s="59">
        <f t="shared" si="124"/>
        <v>0</v>
      </c>
      <c r="AX59" s="191">
        <f t="shared" si="125"/>
        <v>0</v>
      </c>
      <c r="AY59" s="62">
        <f t="shared" si="126"/>
        <v>0</v>
      </c>
      <c r="AZ59" s="59"/>
      <c r="BA59" s="64"/>
      <c r="BB59" s="59">
        <f t="shared" si="77"/>
        <v>0</v>
      </c>
      <c r="BC59" s="59">
        <f t="shared" si="78"/>
        <v>0</v>
      </c>
      <c r="BD59" s="59">
        <f t="shared" si="79"/>
        <v>0</v>
      </c>
      <c r="BE59" s="59">
        <f t="shared" si="80"/>
        <v>0</v>
      </c>
      <c r="BF59" s="59">
        <f t="shared" si="81"/>
        <v>0</v>
      </c>
      <c r="BG59" s="59">
        <f t="shared" si="82"/>
        <v>0</v>
      </c>
      <c r="BH59" s="59">
        <f t="shared" si="83"/>
        <v>0</v>
      </c>
      <c r="BI59" s="59">
        <f t="shared" si="127"/>
        <v>0</v>
      </c>
      <c r="BJ59" s="59">
        <f t="shared" si="128"/>
        <v>0</v>
      </c>
      <c r="BK59" s="59">
        <f t="shared" si="129"/>
        <v>0</v>
      </c>
      <c r="BL59" s="59">
        <f t="shared" si="86"/>
        <v>0</v>
      </c>
      <c r="BM59" s="59">
        <f t="shared" si="87"/>
        <v>0</v>
      </c>
      <c r="BN59" s="191">
        <f t="shared" si="130"/>
        <v>0</v>
      </c>
      <c r="BO59" s="62">
        <f t="shared" si="131"/>
        <v>0</v>
      </c>
      <c r="BP59" s="59"/>
      <c r="BQ59" s="64"/>
      <c r="BR59" s="59">
        <f t="shared" si="89"/>
        <v>0</v>
      </c>
      <c r="BS59" s="59">
        <f t="shared" si="90"/>
        <v>0</v>
      </c>
      <c r="BT59" s="59">
        <f t="shared" si="91"/>
        <v>0</v>
      </c>
      <c r="BU59" s="59">
        <f t="shared" si="92"/>
        <v>0</v>
      </c>
      <c r="BV59" s="59">
        <f t="shared" si="93"/>
        <v>0</v>
      </c>
      <c r="BW59" s="59">
        <f t="shared" si="94"/>
        <v>0</v>
      </c>
      <c r="BX59" s="59">
        <f t="shared" si="95"/>
        <v>0</v>
      </c>
      <c r="BY59" s="59">
        <f t="shared" si="132"/>
        <v>0</v>
      </c>
      <c r="BZ59" s="59">
        <f t="shared" si="133"/>
        <v>0</v>
      </c>
      <c r="CA59" s="59">
        <f t="shared" si="134"/>
        <v>0</v>
      </c>
      <c r="CB59" s="59">
        <f t="shared" si="98"/>
        <v>0</v>
      </c>
      <c r="CC59" s="59">
        <f t="shared" si="99"/>
        <v>0</v>
      </c>
      <c r="CD59" s="191">
        <f t="shared" si="135"/>
        <v>0</v>
      </c>
      <c r="CE59" s="62">
        <f t="shared" si="136"/>
        <v>0</v>
      </c>
    </row>
    <row r="60" spans="1:83" x14ac:dyDescent="0.2">
      <c r="A60" s="359"/>
      <c r="B60" s="357"/>
      <c r="C60" s="358"/>
      <c r="D60" s="456"/>
      <c r="E60" s="365"/>
      <c r="G60" s="59">
        <f t="shared" si="102"/>
        <v>0</v>
      </c>
      <c r="H60" s="59"/>
      <c r="I60" s="59">
        <f t="shared" si="103"/>
        <v>0</v>
      </c>
      <c r="J60" s="59"/>
      <c r="K60" s="59">
        <f t="shared" si="104"/>
        <v>0</v>
      </c>
      <c r="L60" s="59"/>
      <c r="M60" s="59">
        <f t="shared" si="105"/>
        <v>0</v>
      </c>
      <c r="N60" s="59"/>
      <c r="O60" s="59">
        <f t="shared" si="106"/>
        <v>0</v>
      </c>
      <c r="P60" s="59"/>
      <c r="Q60" s="704">
        <f t="shared" si="24"/>
        <v>0</v>
      </c>
      <c r="R60" s="59"/>
      <c r="S60" s="59">
        <f t="shared" si="107"/>
        <v>0</v>
      </c>
      <c r="T60" s="59"/>
      <c r="U60" s="59">
        <f t="shared" si="108"/>
        <v>0</v>
      </c>
      <c r="V60" s="59"/>
      <c r="W60" s="59">
        <f t="shared" si="109"/>
        <v>0</v>
      </c>
      <c r="X60" s="59"/>
      <c r="Y60" s="367"/>
      <c r="Z60" s="687"/>
      <c r="AA60" s="59">
        <f t="shared" si="110"/>
        <v>0</v>
      </c>
      <c r="AB60" s="59"/>
      <c r="AC60" s="367"/>
      <c r="AD60" s="687"/>
      <c r="AE60" s="59">
        <f t="shared" si="111"/>
        <v>0</v>
      </c>
      <c r="AF60" s="59"/>
      <c r="AG60" s="367"/>
      <c r="AH60" s="687"/>
      <c r="AI60" s="62">
        <f t="shared" si="112"/>
        <v>0</v>
      </c>
      <c r="AJ60" s="59"/>
      <c r="AK60" s="59"/>
      <c r="AL60" s="63">
        <f t="shared" si="113"/>
        <v>0</v>
      </c>
      <c r="AM60" s="59">
        <f t="shared" si="114"/>
        <v>0</v>
      </c>
      <c r="AN60" s="59">
        <f t="shared" si="115"/>
        <v>0</v>
      </c>
      <c r="AO60" s="59">
        <f t="shared" si="116"/>
        <v>0</v>
      </c>
      <c r="AP60" s="59">
        <f t="shared" si="117"/>
        <v>0</v>
      </c>
      <c r="AQ60" s="59">
        <f t="shared" si="118"/>
        <v>0</v>
      </c>
      <c r="AR60" s="59">
        <f t="shared" si="119"/>
        <v>0</v>
      </c>
      <c r="AS60" s="59">
        <f t="shared" si="120"/>
        <v>0</v>
      </c>
      <c r="AT60" s="59">
        <f t="shared" si="121"/>
        <v>0</v>
      </c>
      <c r="AU60" s="59">
        <f t="shared" si="122"/>
        <v>0</v>
      </c>
      <c r="AV60" s="59">
        <f t="shared" si="123"/>
        <v>0</v>
      </c>
      <c r="AW60" s="59">
        <f t="shared" si="124"/>
        <v>0</v>
      </c>
      <c r="AX60" s="191">
        <f t="shared" si="125"/>
        <v>0</v>
      </c>
      <c r="AY60" s="62">
        <f t="shared" si="126"/>
        <v>0</v>
      </c>
      <c r="AZ60" s="59"/>
      <c r="BA60" s="64"/>
      <c r="BB60" s="59">
        <f t="shared" si="77"/>
        <v>0</v>
      </c>
      <c r="BC60" s="59">
        <f t="shared" si="78"/>
        <v>0</v>
      </c>
      <c r="BD60" s="59">
        <f t="shared" si="79"/>
        <v>0</v>
      </c>
      <c r="BE60" s="59">
        <f t="shared" si="80"/>
        <v>0</v>
      </c>
      <c r="BF60" s="59">
        <f t="shared" si="81"/>
        <v>0</v>
      </c>
      <c r="BG60" s="59">
        <f t="shared" si="82"/>
        <v>0</v>
      </c>
      <c r="BH60" s="59">
        <f t="shared" si="83"/>
        <v>0</v>
      </c>
      <c r="BI60" s="59">
        <f t="shared" si="127"/>
        <v>0</v>
      </c>
      <c r="BJ60" s="59">
        <f t="shared" si="128"/>
        <v>0</v>
      </c>
      <c r="BK60" s="59">
        <f t="shared" si="129"/>
        <v>0</v>
      </c>
      <c r="BL60" s="59">
        <f t="shared" si="86"/>
        <v>0</v>
      </c>
      <c r="BM60" s="59">
        <f t="shared" si="87"/>
        <v>0</v>
      </c>
      <c r="BN60" s="191">
        <f t="shared" si="130"/>
        <v>0</v>
      </c>
      <c r="BO60" s="62">
        <f t="shared" si="131"/>
        <v>0</v>
      </c>
      <c r="BP60" s="59"/>
      <c r="BQ60" s="64"/>
      <c r="BR60" s="59">
        <f t="shared" si="89"/>
        <v>0</v>
      </c>
      <c r="BS60" s="59">
        <f t="shared" si="90"/>
        <v>0</v>
      </c>
      <c r="BT60" s="59">
        <f t="shared" si="91"/>
        <v>0</v>
      </c>
      <c r="BU60" s="59">
        <f t="shared" si="92"/>
        <v>0</v>
      </c>
      <c r="BV60" s="59">
        <f t="shared" si="93"/>
        <v>0</v>
      </c>
      <c r="BW60" s="59">
        <f t="shared" si="94"/>
        <v>0</v>
      </c>
      <c r="BX60" s="59">
        <f t="shared" si="95"/>
        <v>0</v>
      </c>
      <c r="BY60" s="59">
        <f t="shared" si="132"/>
        <v>0</v>
      </c>
      <c r="BZ60" s="59">
        <f t="shared" si="133"/>
        <v>0</v>
      </c>
      <c r="CA60" s="59">
        <f t="shared" si="134"/>
        <v>0</v>
      </c>
      <c r="CB60" s="59">
        <f t="shared" si="98"/>
        <v>0</v>
      </c>
      <c r="CC60" s="59">
        <f t="shared" si="99"/>
        <v>0</v>
      </c>
      <c r="CD60" s="191">
        <f t="shared" si="135"/>
        <v>0</v>
      </c>
      <c r="CE60" s="62">
        <f t="shared" si="136"/>
        <v>0</v>
      </c>
    </row>
    <row r="61" spans="1:83" x14ac:dyDescent="0.2">
      <c r="A61" s="359"/>
      <c r="B61" s="357"/>
      <c r="C61" s="358"/>
      <c r="D61" s="456"/>
      <c r="E61" s="365"/>
      <c r="G61" s="59">
        <f t="shared" si="102"/>
        <v>0</v>
      </c>
      <c r="H61" s="59"/>
      <c r="I61" s="59">
        <f t="shared" si="103"/>
        <v>0</v>
      </c>
      <c r="J61" s="59"/>
      <c r="K61" s="59">
        <f t="shared" si="104"/>
        <v>0</v>
      </c>
      <c r="L61" s="59"/>
      <c r="M61" s="59">
        <f t="shared" si="105"/>
        <v>0</v>
      </c>
      <c r="N61" s="59"/>
      <c r="O61" s="59">
        <f t="shared" si="106"/>
        <v>0</v>
      </c>
      <c r="P61" s="59"/>
      <c r="Q61" s="704">
        <f t="shared" si="24"/>
        <v>0</v>
      </c>
      <c r="R61" s="59"/>
      <c r="S61" s="59">
        <f t="shared" si="107"/>
        <v>0</v>
      </c>
      <c r="T61" s="59"/>
      <c r="U61" s="59">
        <f t="shared" si="108"/>
        <v>0</v>
      </c>
      <c r="V61" s="59"/>
      <c r="W61" s="59">
        <f t="shared" si="109"/>
        <v>0</v>
      </c>
      <c r="X61" s="59"/>
      <c r="Y61" s="367"/>
      <c r="Z61" s="687"/>
      <c r="AA61" s="59">
        <f t="shared" si="110"/>
        <v>0</v>
      </c>
      <c r="AB61" s="59"/>
      <c r="AC61" s="367"/>
      <c r="AD61" s="687"/>
      <c r="AE61" s="59">
        <f t="shared" si="111"/>
        <v>0</v>
      </c>
      <c r="AF61" s="59"/>
      <c r="AG61" s="367"/>
      <c r="AH61" s="687"/>
      <c r="AI61" s="62">
        <f t="shared" si="112"/>
        <v>0</v>
      </c>
      <c r="AJ61" s="59"/>
      <c r="AK61" s="59"/>
      <c r="AL61" s="63">
        <f t="shared" si="113"/>
        <v>0</v>
      </c>
      <c r="AM61" s="59">
        <f t="shared" si="114"/>
        <v>0</v>
      </c>
      <c r="AN61" s="59">
        <f t="shared" si="115"/>
        <v>0</v>
      </c>
      <c r="AO61" s="59">
        <f t="shared" si="116"/>
        <v>0</v>
      </c>
      <c r="AP61" s="59">
        <f t="shared" si="117"/>
        <v>0</v>
      </c>
      <c r="AQ61" s="59">
        <f t="shared" si="118"/>
        <v>0</v>
      </c>
      <c r="AR61" s="59">
        <f t="shared" si="119"/>
        <v>0</v>
      </c>
      <c r="AS61" s="59">
        <f t="shared" si="120"/>
        <v>0</v>
      </c>
      <c r="AT61" s="59">
        <f t="shared" si="121"/>
        <v>0</v>
      </c>
      <c r="AU61" s="59">
        <f t="shared" si="122"/>
        <v>0</v>
      </c>
      <c r="AV61" s="59">
        <f t="shared" si="123"/>
        <v>0</v>
      </c>
      <c r="AW61" s="59">
        <f t="shared" si="124"/>
        <v>0</v>
      </c>
      <c r="AX61" s="191">
        <f t="shared" si="125"/>
        <v>0</v>
      </c>
      <c r="AY61" s="62">
        <f t="shared" si="126"/>
        <v>0</v>
      </c>
      <c r="AZ61" s="59"/>
      <c r="BA61" s="64"/>
      <c r="BB61" s="59">
        <f t="shared" si="77"/>
        <v>0</v>
      </c>
      <c r="BC61" s="59">
        <f t="shared" si="78"/>
        <v>0</v>
      </c>
      <c r="BD61" s="59">
        <f t="shared" si="79"/>
        <v>0</v>
      </c>
      <c r="BE61" s="59">
        <f t="shared" si="80"/>
        <v>0</v>
      </c>
      <c r="BF61" s="59">
        <f t="shared" si="81"/>
        <v>0</v>
      </c>
      <c r="BG61" s="59">
        <f t="shared" si="82"/>
        <v>0</v>
      </c>
      <c r="BH61" s="59">
        <f t="shared" si="83"/>
        <v>0</v>
      </c>
      <c r="BI61" s="59">
        <f t="shared" si="127"/>
        <v>0</v>
      </c>
      <c r="BJ61" s="59">
        <f t="shared" si="128"/>
        <v>0</v>
      </c>
      <c r="BK61" s="59">
        <f t="shared" si="129"/>
        <v>0</v>
      </c>
      <c r="BL61" s="59">
        <f t="shared" si="86"/>
        <v>0</v>
      </c>
      <c r="BM61" s="59">
        <f t="shared" si="87"/>
        <v>0</v>
      </c>
      <c r="BN61" s="191">
        <f t="shared" si="130"/>
        <v>0</v>
      </c>
      <c r="BO61" s="62">
        <f t="shared" si="131"/>
        <v>0</v>
      </c>
      <c r="BP61" s="59"/>
      <c r="BQ61" s="64"/>
      <c r="BR61" s="59">
        <f t="shared" si="89"/>
        <v>0</v>
      </c>
      <c r="BS61" s="59">
        <f t="shared" si="90"/>
        <v>0</v>
      </c>
      <c r="BT61" s="59">
        <f t="shared" si="91"/>
        <v>0</v>
      </c>
      <c r="BU61" s="59">
        <f t="shared" si="92"/>
        <v>0</v>
      </c>
      <c r="BV61" s="59">
        <f t="shared" si="93"/>
        <v>0</v>
      </c>
      <c r="BW61" s="59">
        <f t="shared" si="94"/>
        <v>0</v>
      </c>
      <c r="BX61" s="59">
        <f t="shared" si="95"/>
        <v>0</v>
      </c>
      <c r="BY61" s="59">
        <f t="shared" si="132"/>
        <v>0</v>
      </c>
      <c r="BZ61" s="59">
        <f t="shared" si="133"/>
        <v>0</v>
      </c>
      <c r="CA61" s="59">
        <f t="shared" si="134"/>
        <v>0</v>
      </c>
      <c r="CB61" s="59">
        <f t="shared" si="98"/>
        <v>0</v>
      </c>
      <c r="CC61" s="59">
        <f t="shared" si="99"/>
        <v>0</v>
      </c>
      <c r="CD61" s="191">
        <f t="shared" si="135"/>
        <v>0</v>
      </c>
      <c r="CE61" s="62">
        <f t="shared" si="136"/>
        <v>0</v>
      </c>
    </row>
    <row r="62" spans="1:83" x14ac:dyDescent="0.2">
      <c r="A62" s="359"/>
      <c r="B62" s="357"/>
      <c r="C62" s="358"/>
      <c r="D62" s="456"/>
      <c r="E62" s="365"/>
      <c r="G62" s="59">
        <f t="shared" si="102"/>
        <v>0</v>
      </c>
      <c r="H62" s="59"/>
      <c r="I62" s="59">
        <f t="shared" si="103"/>
        <v>0</v>
      </c>
      <c r="J62" s="59"/>
      <c r="K62" s="59">
        <f t="shared" si="104"/>
        <v>0</v>
      </c>
      <c r="L62" s="59"/>
      <c r="M62" s="59">
        <f t="shared" si="105"/>
        <v>0</v>
      </c>
      <c r="N62" s="59"/>
      <c r="O62" s="59">
        <f t="shared" si="106"/>
        <v>0</v>
      </c>
      <c r="P62" s="59"/>
      <c r="Q62" s="704">
        <f t="shared" si="24"/>
        <v>0</v>
      </c>
      <c r="R62" s="59"/>
      <c r="S62" s="59">
        <f t="shared" si="107"/>
        <v>0</v>
      </c>
      <c r="T62" s="59"/>
      <c r="U62" s="59">
        <f t="shared" si="108"/>
        <v>0</v>
      </c>
      <c r="V62" s="59"/>
      <c r="W62" s="59">
        <f t="shared" si="109"/>
        <v>0</v>
      </c>
      <c r="X62" s="59"/>
      <c r="Y62" s="367"/>
      <c r="Z62" s="687"/>
      <c r="AA62" s="59">
        <f t="shared" si="110"/>
        <v>0</v>
      </c>
      <c r="AB62" s="59"/>
      <c r="AC62" s="367"/>
      <c r="AD62" s="687"/>
      <c r="AE62" s="59">
        <f t="shared" si="111"/>
        <v>0</v>
      </c>
      <c r="AF62" s="59"/>
      <c r="AG62" s="367"/>
      <c r="AH62" s="687"/>
      <c r="AI62" s="62">
        <f t="shared" si="112"/>
        <v>0</v>
      </c>
      <c r="AJ62" s="59"/>
      <c r="AK62" s="59"/>
      <c r="AL62" s="63">
        <f t="shared" si="113"/>
        <v>0</v>
      </c>
      <c r="AM62" s="59">
        <f t="shared" si="114"/>
        <v>0</v>
      </c>
      <c r="AN62" s="59">
        <f t="shared" si="115"/>
        <v>0</v>
      </c>
      <c r="AO62" s="59">
        <f t="shared" si="116"/>
        <v>0</v>
      </c>
      <c r="AP62" s="59">
        <f t="shared" si="117"/>
        <v>0</v>
      </c>
      <c r="AQ62" s="59">
        <f t="shared" si="118"/>
        <v>0</v>
      </c>
      <c r="AR62" s="59">
        <f t="shared" si="119"/>
        <v>0</v>
      </c>
      <c r="AS62" s="59">
        <f t="shared" si="120"/>
        <v>0</v>
      </c>
      <c r="AT62" s="59">
        <f t="shared" si="121"/>
        <v>0</v>
      </c>
      <c r="AU62" s="59">
        <f t="shared" si="122"/>
        <v>0</v>
      </c>
      <c r="AV62" s="59">
        <f t="shared" si="123"/>
        <v>0</v>
      </c>
      <c r="AW62" s="59">
        <f t="shared" si="124"/>
        <v>0</v>
      </c>
      <c r="AX62" s="191">
        <f t="shared" si="125"/>
        <v>0</v>
      </c>
      <c r="AY62" s="62">
        <f t="shared" si="126"/>
        <v>0</v>
      </c>
      <c r="AZ62" s="59"/>
      <c r="BA62" s="64"/>
      <c r="BB62" s="59">
        <f t="shared" si="77"/>
        <v>0</v>
      </c>
      <c r="BC62" s="59">
        <f t="shared" si="78"/>
        <v>0</v>
      </c>
      <c r="BD62" s="59">
        <f t="shared" si="79"/>
        <v>0</v>
      </c>
      <c r="BE62" s="59">
        <f t="shared" si="80"/>
        <v>0</v>
      </c>
      <c r="BF62" s="59">
        <f t="shared" si="81"/>
        <v>0</v>
      </c>
      <c r="BG62" s="59">
        <f t="shared" si="82"/>
        <v>0</v>
      </c>
      <c r="BH62" s="59">
        <f t="shared" si="83"/>
        <v>0</v>
      </c>
      <c r="BI62" s="59">
        <f t="shared" si="127"/>
        <v>0</v>
      </c>
      <c r="BJ62" s="59">
        <f t="shared" si="128"/>
        <v>0</v>
      </c>
      <c r="BK62" s="59">
        <f t="shared" si="129"/>
        <v>0</v>
      </c>
      <c r="BL62" s="59">
        <f t="shared" si="86"/>
        <v>0</v>
      </c>
      <c r="BM62" s="59">
        <f t="shared" si="87"/>
        <v>0</v>
      </c>
      <c r="BN62" s="191">
        <f t="shared" si="130"/>
        <v>0</v>
      </c>
      <c r="BO62" s="62">
        <f t="shared" si="131"/>
        <v>0</v>
      </c>
      <c r="BP62" s="59"/>
      <c r="BQ62" s="64"/>
      <c r="BR62" s="59">
        <f t="shared" si="89"/>
        <v>0</v>
      </c>
      <c r="BS62" s="59">
        <f t="shared" si="90"/>
        <v>0</v>
      </c>
      <c r="BT62" s="59">
        <f t="shared" si="91"/>
        <v>0</v>
      </c>
      <c r="BU62" s="59">
        <f t="shared" si="92"/>
        <v>0</v>
      </c>
      <c r="BV62" s="59">
        <f t="shared" si="93"/>
        <v>0</v>
      </c>
      <c r="BW62" s="59">
        <f t="shared" si="94"/>
        <v>0</v>
      </c>
      <c r="BX62" s="59">
        <f t="shared" si="95"/>
        <v>0</v>
      </c>
      <c r="BY62" s="59">
        <f t="shared" si="132"/>
        <v>0</v>
      </c>
      <c r="BZ62" s="59">
        <f t="shared" si="133"/>
        <v>0</v>
      </c>
      <c r="CA62" s="59">
        <f t="shared" si="134"/>
        <v>0</v>
      </c>
      <c r="CB62" s="59">
        <f t="shared" si="98"/>
        <v>0</v>
      </c>
      <c r="CC62" s="59">
        <f t="shared" si="99"/>
        <v>0</v>
      </c>
      <c r="CD62" s="191">
        <f t="shared" si="135"/>
        <v>0</v>
      </c>
      <c r="CE62" s="62">
        <f t="shared" si="136"/>
        <v>0</v>
      </c>
    </row>
    <row r="63" spans="1:83" x14ac:dyDescent="0.2">
      <c r="A63" s="359"/>
      <c r="B63" s="357"/>
      <c r="C63" s="358"/>
      <c r="D63" s="456"/>
      <c r="E63" s="365"/>
      <c r="G63" s="59">
        <f t="shared" si="102"/>
        <v>0</v>
      </c>
      <c r="H63" s="59"/>
      <c r="I63" s="59">
        <f t="shared" si="103"/>
        <v>0</v>
      </c>
      <c r="J63" s="59"/>
      <c r="K63" s="59">
        <f t="shared" si="104"/>
        <v>0</v>
      </c>
      <c r="L63" s="59"/>
      <c r="M63" s="59">
        <f t="shared" si="105"/>
        <v>0</v>
      </c>
      <c r="N63" s="59"/>
      <c r="O63" s="59">
        <f t="shared" si="106"/>
        <v>0</v>
      </c>
      <c r="P63" s="59"/>
      <c r="Q63" s="704">
        <f t="shared" si="24"/>
        <v>0</v>
      </c>
      <c r="R63" s="59"/>
      <c r="S63" s="59">
        <f t="shared" si="107"/>
        <v>0</v>
      </c>
      <c r="T63" s="59"/>
      <c r="U63" s="59">
        <f t="shared" si="108"/>
        <v>0</v>
      </c>
      <c r="V63" s="59"/>
      <c r="W63" s="59">
        <f t="shared" si="109"/>
        <v>0</v>
      </c>
      <c r="X63" s="59"/>
      <c r="Y63" s="367"/>
      <c r="Z63" s="687"/>
      <c r="AA63" s="59">
        <f t="shared" si="110"/>
        <v>0</v>
      </c>
      <c r="AB63" s="59"/>
      <c r="AC63" s="367"/>
      <c r="AD63" s="687"/>
      <c r="AE63" s="59">
        <f t="shared" si="111"/>
        <v>0</v>
      </c>
      <c r="AF63" s="59"/>
      <c r="AG63" s="367"/>
      <c r="AH63" s="687"/>
      <c r="AI63" s="62">
        <f t="shared" si="112"/>
        <v>0</v>
      </c>
      <c r="AJ63" s="59"/>
      <c r="AK63" s="59"/>
      <c r="AL63" s="63">
        <f t="shared" si="113"/>
        <v>0</v>
      </c>
      <c r="AM63" s="59">
        <f t="shared" si="114"/>
        <v>0</v>
      </c>
      <c r="AN63" s="59">
        <f t="shared" si="115"/>
        <v>0</v>
      </c>
      <c r="AO63" s="59">
        <f t="shared" si="116"/>
        <v>0</v>
      </c>
      <c r="AP63" s="59">
        <f t="shared" si="117"/>
        <v>0</v>
      </c>
      <c r="AQ63" s="59">
        <f t="shared" si="118"/>
        <v>0</v>
      </c>
      <c r="AR63" s="59">
        <f t="shared" si="119"/>
        <v>0</v>
      </c>
      <c r="AS63" s="59">
        <f t="shared" si="120"/>
        <v>0</v>
      </c>
      <c r="AT63" s="59">
        <f t="shared" si="121"/>
        <v>0</v>
      </c>
      <c r="AU63" s="59">
        <f t="shared" si="122"/>
        <v>0</v>
      </c>
      <c r="AV63" s="59">
        <f t="shared" si="123"/>
        <v>0</v>
      </c>
      <c r="AW63" s="59">
        <f t="shared" si="124"/>
        <v>0</v>
      </c>
      <c r="AX63" s="191">
        <f t="shared" si="125"/>
        <v>0</v>
      </c>
      <c r="AY63" s="62">
        <f t="shared" si="126"/>
        <v>0</v>
      </c>
      <c r="AZ63" s="59"/>
      <c r="BA63" s="64"/>
      <c r="BB63" s="59">
        <f t="shared" si="77"/>
        <v>0</v>
      </c>
      <c r="BC63" s="59">
        <f t="shared" si="78"/>
        <v>0</v>
      </c>
      <c r="BD63" s="59">
        <f t="shared" si="79"/>
        <v>0</v>
      </c>
      <c r="BE63" s="59">
        <f t="shared" si="80"/>
        <v>0</v>
      </c>
      <c r="BF63" s="59">
        <f t="shared" si="81"/>
        <v>0</v>
      </c>
      <c r="BG63" s="59">
        <f t="shared" si="82"/>
        <v>0</v>
      </c>
      <c r="BH63" s="59">
        <f t="shared" si="83"/>
        <v>0</v>
      </c>
      <c r="BI63" s="59">
        <f t="shared" si="127"/>
        <v>0</v>
      </c>
      <c r="BJ63" s="59">
        <f t="shared" si="128"/>
        <v>0</v>
      </c>
      <c r="BK63" s="59">
        <f t="shared" si="129"/>
        <v>0</v>
      </c>
      <c r="BL63" s="59">
        <f t="shared" si="86"/>
        <v>0</v>
      </c>
      <c r="BM63" s="59">
        <f t="shared" si="87"/>
        <v>0</v>
      </c>
      <c r="BN63" s="191">
        <f t="shared" si="130"/>
        <v>0</v>
      </c>
      <c r="BO63" s="62">
        <f t="shared" si="131"/>
        <v>0</v>
      </c>
      <c r="BP63" s="59"/>
      <c r="BQ63" s="64"/>
      <c r="BR63" s="59">
        <f t="shared" si="89"/>
        <v>0</v>
      </c>
      <c r="BS63" s="59">
        <f t="shared" si="90"/>
        <v>0</v>
      </c>
      <c r="BT63" s="59">
        <f t="shared" si="91"/>
        <v>0</v>
      </c>
      <c r="BU63" s="59">
        <f t="shared" si="92"/>
        <v>0</v>
      </c>
      <c r="BV63" s="59">
        <f t="shared" si="93"/>
        <v>0</v>
      </c>
      <c r="BW63" s="59">
        <f t="shared" si="94"/>
        <v>0</v>
      </c>
      <c r="BX63" s="59">
        <f t="shared" si="95"/>
        <v>0</v>
      </c>
      <c r="BY63" s="59">
        <f t="shared" si="132"/>
        <v>0</v>
      </c>
      <c r="BZ63" s="59">
        <f t="shared" si="133"/>
        <v>0</v>
      </c>
      <c r="CA63" s="59">
        <f t="shared" si="134"/>
        <v>0</v>
      </c>
      <c r="CB63" s="59">
        <f t="shared" si="98"/>
        <v>0</v>
      </c>
      <c r="CC63" s="59">
        <f t="shared" si="99"/>
        <v>0</v>
      </c>
      <c r="CD63" s="191">
        <f t="shared" si="135"/>
        <v>0</v>
      </c>
      <c r="CE63" s="62">
        <f t="shared" si="136"/>
        <v>0</v>
      </c>
    </row>
    <row r="64" spans="1:83" x14ac:dyDescent="0.2">
      <c r="A64" s="359"/>
      <c r="B64" s="357"/>
      <c r="C64" s="358"/>
      <c r="D64" s="456"/>
      <c r="E64" s="365"/>
      <c r="G64" s="59">
        <f t="shared" si="102"/>
        <v>0</v>
      </c>
      <c r="H64" s="59"/>
      <c r="I64" s="59">
        <f t="shared" si="103"/>
        <v>0</v>
      </c>
      <c r="J64" s="59"/>
      <c r="K64" s="59">
        <f t="shared" si="104"/>
        <v>0</v>
      </c>
      <c r="L64" s="59"/>
      <c r="M64" s="59">
        <f t="shared" si="105"/>
        <v>0</v>
      </c>
      <c r="N64" s="59"/>
      <c r="O64" s="59">
        <f t="shared" si="106"/>
        <v>0</v>
      </c>
      <c r="P64" s="59"/>
      <c r="Q64" s="704">
        <f t="shared" si="24"/>
        <v>0</v>
      </c>
      <c r="R64" s="59"/>
      <c r="S64" s="59">
        <f t="shared" si="107"/>
        <v>0</v>
      </c>
      <c r="T64" s="59"/>
      <c r="U64" s="59">
        <f t="shared" si="108"/>
        <v>0</v>
      </c>
      <c r="V64" s="59"/>
      <c r="W64" s="59">
        <f t="shared" si="109"/>
        <v>0</v>
      </c>
      <c r="X64" s="59"/>
      <c r="Y64" s="367"/>
      <c r="Z64" s="687"/>
      <c r="AA64" s="59">
        <f t="shared" si="110"/>
        <v>0</v>
      </c>
      <c r="AB64" s="59"/>
      <c r="AC64" s="367"/>
      <c r="AD64" s="687"/>
      <c r="AE64" s="59">
        <f t="shared" si="111"/>
        <v>0</v>
      </c>
      <c r="AF64" s="59"/>
      <c r="AG64" s="367"/>
      <c r="AH64" s="687"/>
      <c r="AI64" s="62">
        <f t="shared" si="112"/>
        <v>0</v>
      </c>
      <c r="AJ64" s="59"/>
      <c r="AK64" s="59"/>
      <c r="AL64" s="63">
        <f t="shared" si="113"/>
        <v>0</v>
      </c>
      <c r="AM64" s="59">
        <f t="shared" si="114"/>
        <v>0</v>
      </c>
      <c r="AN64" s="59">
        <f t="shared" si="115"/>
        <v>0</v>
      </c>
      <c r="AO64" s="59">
        <f t="shared" si="116"/>
        <v>0</v>
      </c>
      <c r="AP64" s="59">
        <f t="shared" si="117"/>
        <v>0</v>
      </c>
      <c r="AQ64" s="59">
        <f t="shared" si="118"/>
        <v>0</v>
      </c>
      <c r="AR64" s="59">
        <f t="shared" si="119"/>
        <v>0</v>
      </c>
      <c r="AS64" s="59">
        <f t="shared" si="120"/>
        <v>0</v>
      </c>
      <c r="AT64" s="59">
        <f t="shared" si="121"/>
        <v>0</v>
      </c>
      <c r="AU64" s="59">
        <f t="shared" si="122"/>
        <v>0</v>
      </c>
      <c r="AV64" s="59">
        <f t="shared" si="123"/>
        <v>0</v>
      </c>
      <c r="AW64" s="59">
        <f t="shared" si="124"/>
        <v>0</v>
      </c>
      <c r="AX64" s="191">
        <f t="shared" si="125"/>
        <v>0</v>
      </c>
      <c r="AY64" s="62">
        <f t="shared" si="126"/>
        <v>0</v>
      </c>
      <c r="AZ64" s="59"/>
      <c r="BA64" s="64"/>
      <c r="BB64" s="59">
        <f t="shared" si="77"/>
        <v>0</v>
      </c>
      <c r="BC64" s="59">
        <f t="shared" si="78"/>
        <v>0</v>
      </c>
      <c r="BD64" s="59">
        <f t="shared" si="79"/>
        <v>0</v>
      </c>
      <c r="BE64" s="59">
        <f t="shared" si="80"/>
        <v>0</v>
      </c>
      <c r="BF64" s="59">
        <f t="shared" si="81"/>
        <v>0</v>
      </c>
      <c r="BG64" s="59">
        <f t="shared" si="82"/>
        <v>0</v>
      </c>
      <c r="BH64" s="59">
        <f t="shared" si="83"/>
        <v>0</v>
      </c>
      <c r="BI64" s="59">
        <f t="shared" si="127"/>
        <v>0</v>
      </c>
      <c r="BJ64" s="59">
        <f t="shared" si="128"/>
        <v>0</v>
      </c>
      <c r="BK64" s="59">
        <f t="shared" si="129"/>
        <v>0</v>
      </c>
      <c r="BL64" s="59">
        <f t="shared" si="86"/>
        <v>0</v>
      </c>
      <c r="BM64" s="59">
        <f t="shared" si="87"/>
        <v>0</v>
      </c>
      <c r="BN64" s="191">
        <f t="shared" si="130"/>
        <v>0</v>
      </c>
      <c r="BO64" s="62">
        <f t="shared" si="131"/>
        <v>0</v>
      </c>
      <c r="BP64" s="59"/>
      <c r="BQ64" s="64"/>
      <c r="BR64" s="59">
        <f t="shared" si="89"/>
        <v>0</v>
      </c>
      <c r="BS64" s="59">
        <f t="shared" si="90"/>
        <v>0</v>
      </c>
      <c r="BT64" s="59">
        <f t="shared" si="91"/>
        <v>0</v>
      </c>
      <c r="BU64" s="59">
        <f t="shared" si="92"/>
        <v>0</v>
      </c>
      <c r="BV64" s="59">
        <f t="shared" si="93"/>
        <v>0</v>
      </c>
      <c r="BW64" s="59">
        <f t="shared" si="94"/>
        <v>0</v>
      </c>
      <c r="BX64" s="59">
        <f t="shared" si="95"/>
        <v>0</v>
      </c>
      <c r="BY64" s="59">
        <f t="shared" si="132"/>
        <v>0</v>
      </c>
      <c r="BZ64" s="59">
        <f t="shared" si="133"/>
        <v>0</v>
      </c>
      <c r="CA64" s="59">
        <f t="shared" si="134"/>
        <v>0</v>
      </c>
      <c r="CB64" s="59">
        <f t="shared" si="98"/>
        <v>0</v>
      </c>
      <c r="CC64" s="59">
        <f t="shared" si="99"/>
        <v>0</v>
      </c>
      <c r="CD64" s="191">
        <f t="shared" si="135"/>
        <v>0</v>
      </c>
      <c r="CE64" s="62">
        <f t="shared" si="136"/>
        <v>0</v>
      </c>
    </row>
    <row r="65" spans="1:83" x14ac:dyDescent="0.2">
      <c r="A65" s="359"/>
      <c r="B65" s="357"/>
      <c r="C65" s="358"/>
      <c r="D65" s="456"/>
      <c r="E65" s="365"/>
      <c r="G65" s="59">
        <f t="shared" si="102"/>
        <v>0</v>
      </c>
      <c r="H65" s="59"/>
      <c r="I65" s="59">
        <f t="shared" si="103"/>
        <v>0</v>
      </c>
      <c r="J65" s="59"/>
      <c r="K65" s="59">
        <f t="shared" si="104"/>
        <v>0</v>
      </c>
      <c r="L65" s="59"/>
      <c r="M65" s="59">
        <f t="shared" si="105"/>
        <v>0</v>
      </c>
      <c r="N65" s="59"/>
      <c r="O65" s="59">
        <f t="shared" si="106"/>
        <v>0</v>
      </c>
      <c r="P65" s="59"/>
      <c r="Q65" s="704">
        <f t="shared" si="24"/>
        <v>0</v>
      </c>
      <c r="R65" s="59"/>
      <c r="S65" s="59">
        <f t="shared" si="107"/>
        <v>0</v>
      </c>
      <c r="T65" s="59"/>
      <c r="U65" s="59">
        <f t="shared" si="108"/>
        <v>0</v>
      </c>
      <c r="V65" s="59"/>
      <c r="W65" s="59">
        <f t="shared" si="109"/>
        <v>0</v>
      </c>
      <c r="X65" s="59"/>
      <c r="Y65" s="367"/>
      <c r="Z65" s="687"/>
      <c r="AA65" s="59">
        <f t="shared" si="110"/>
        <v>0</v>
      </c>
      <c r="AB65" s="59"/>
      <c r="AC65" s="367"/>
      <c r="AD65" s="687"/>
      <c r="AE65" s="59">
        <f t="shared" si="111"/>
        <v>0</v>
      </c>
      <c r="AF65" s="59"/>
      <c r="AG65" s="367"/>
      <c r="AH65" s="687"/>
      <c r="AI65" s="62">
        <f t="shared" si="112"/>
        <v>0</v>
      </c>
      <c r="AJ65" s="59"/>
      <c r="AK65" s="59"/>
      <c r="AL65" s="63">
        <f t="shared" si="113"/>
        <v>0</v>
      </c>
      <c r="AM65" s="59">
        <f t="shared" si="114"/>
        <v>0</v>
      </c>
      <c r="AN65" s="59">
        <f t="shared" si="115"/>
        <v>0</v>
      </c>
      <c r="AO65" s="59">
        <f t="shared" si="116"/>
        <v>0</v>
      </c>
      <c r="AP65" s="59">
        <f t="shared" si="117"/>
        <v>0</v>
      </c>
      <c r="AQ65" s="59">
        <f t="shared" si="118"/>
        <v>0</v>
      </c>
      <c r="AR65" s="59">
        <f t="shared" si="119"/>
        <v>0</v>
      </c>
      <c r="AS65" s="59">
        <f t="shared" si="120"/>
        <v>0</v>
      </c>
      <c r="AT65" s="59">
        <f t="shared" si="121"/>
        <v>0</v>
      </c>
      <c r="AU65" s="59">
        <f t="shared" si="122"/>
        <v>0</v>
      </c>
      <c r="AV65" s="59">
        <f t="shared" si="123"/>
        <v>0</v>
      </c>
      <c r="AW65" s="59">
        <f t="shared" si="124"/>
        <v>0</v>
      </c>
      <c r="AX65" s="191">
        <f t="shared" si="125"/>
        <v>0</v>
      </c>
      <c r="AY65" s="62">
        <f t="shared" si="126"/>
        <v>0</v>
      </c>
      <c r="AZ65" s="59"/>
      <c r="BA65" s="64"/>
      <c r="BB65" s="59">
        <f t="shared" si="77"/>
        <v>0</v>
      </c>
      <c r="BC65" s="59">
        <f t="shared" si="78"/>
        <v>0</v>
      </c>
      <c r="BD65" s="59">
        <f t="shared" si="79"/>
        <v>0</v>
      </c>
      <c r="BE65" s="59">
        <f t="shared" si="80"/>
        <v>0</v>
      </c>
      <c r="BF65" s="59">
        <f t="shared" si="81"/>
        <v>0</v>
      </c>
      <c r="BG65" s="59">
        <f t="shared" si="82"/>
        <v>0</v>
      </c>
      <c r="BH65" s="59">
        <f t="shared" si="83"/>
        <v>0</v>
      </c>
      <c r="BI65" s="59">
        <f t="shared" si="127"/>
        <v>0</v>
      </c>
      <c r="BJ65" s="59">
        <f t="shared" si="128"/>
        <v>0</v>
      </c>
      <c r="BK65" s="59">
        <f t="shared" si="129"/>
        <v>0</v>
      </c>
      <c r="BL65" s="59">
        <f t="shared" si="86"/>
        <v>0</v>
      </c>
      <c r="BM65" s="59">
        <f t="shared" si="87"/>
        <v>0</v>
      </c>
      <c r="BN65" s="191">
        <f t="shared" si="130"/>
        <v>0</v>
      </c>
      <c r="BO65" s="62">
        <f t="shared" si="131"/>
        <v>0</v>
      </c>
      <c r="BP65" s="59"/>
      <c r="BQ65" s="64"/>
      <c r="BR65" s="59">
        <f t="shared" si="89"/>
        <v>0</v>
      </c>
      <c r="BS65" s="59">
        <f t="shared" si="90"/>
        <v>0</v>
      </c>
      <c r="BT65" s="59">
        <f t="shared" si="91"/>
        <v>0</v>
      </c>
      <c r="BU65" s="59">
        <f t="shared" si="92"/>
        <v>0</v>
      </c>
      <c r="BV65" s="59">
        <f t="shared" si="93"/>
        <v>0</v>
      </c>
      <c r="BW65" s="59">
        <f t="shared" si="94"/>
        <v>0</v>
      </c>
      <c r="BX65" s="59">
        <f t="shared" si="95"/>
        <v>0</v>
      </c>
      <c r="BY65" s="59">
        <f t="shared" si="132"/>
        <v>0</v>
      </c>
      <c r="BZ65" s="59">
        <f t="shared" si="133"/>
        <v>0</v>
      </c>
      <c r="CA65" s="59">
        <f t="shared" si="134"/>
        <v>0</v>
      </c>
      <c r="CB65" s="59">
        <f t="shared" si="98"/>
        <v>0</v>
      </c>
      <c r="CC65" s="59">
        <f t="shared" si="99"/>
        <v>0</v>
      </c>
      <c r="CD65" s="191">
        <f t="shared" si="135"/>
        <v>0</v>
      </c>
      <c r="CE65" s="62">
        <f t="shared" si="136"/>
        <v>0</v>
      </c>
    </row>
    <row r="66" spans="1:83" x14ac:dyDescent="0.2">
      <c r="A66" s="359"/>
      <c r="B66" s="357"/>
      <c r="C66" s="358"/>
      <c r="D66" s="456"/>
      <c r="E66" s="365"/>
      <c r="G66" s="59">
        <f t="shared" si="102"/>
        <v>0</v>
      </c>
      <c r="H66" s="59"/>
      <c r="I66" s="59">
        <f t="shared" si="103"/>
        <v>0</v>
      </c>
      <c r="J66" s="59"/>
      <c r="K66" s="59">
        <f t="shared" si="104"/>
        <v>0</v>
      </c>
      <c r="L66" s="59"/>
      <c r="M66" s="59">
        <f t="shared" si="105"/>
        <v>0</v>
      </c>
      <c r="N66" s="59"/>
      <c r="O66" s="59">
        <f t="shared" si="106"/>
        <v>0</v>
      </c>
      <c r="P66" s="59"/>
      <c r="Q66" s="704">
        <f t="shared" si="24"/>
        <v>0</v>
      </c>
      <c r="R66" s="59"/>
      <c r="S66" s="59">
        <f t="shared" si="107"/>
        <v>0</v>
      </c>
      <c r="T66" s="59"/>
      <c r="U66" s="59">
        <f t="shared" si="108"/>
        <v>0</v>
      </c>
      <c r="V66" s="59"/>
      <c r="W66" s="59">
        <f t="shared" si="109"/>
        <v>0</v>
      </c>
      <c r="X66" s="59"/>
      <c r="Y66" s="367"/>
      <c r="Z66" s="687"/>
      <c r="AA66" s="59">
        <f t="shared" si="110"/>
        <v>0</v>
      </c>
      <c r="AB66" s="59"/>
      <c r="AC66" s="367"/>
      <c r="AD66" s="687"/>
      <c r="AE66" s="59">
        <f t="shared" si="111"/>
        <v>0</v>
      </c>
      <c r="AF66" s="59"/>
      <c r="AG66" s="367"/>
      <c r="AH66" s="687"/>
      <c r="AI66" s="62">
        <f t="shared" si="112"/>
        <v>0</v>
      </c>
      <c r="AJ66" s="59"/>
      <c r="AK66" s="59"/>
      <c r="AL66" s="63">
        <f t="shared" si="113"/>
        <v>0</v>
      </c>
      <c r="AM66" s="59">
        <f t="shared" si="114"/>
        <v>0</v>
      </c>
      <c r="AN66" s="59">
        <f t="shared" si="115"/>
        <v>0</v>
      </c>
      <c r="AO66" s="59">
        <f t="shared" si="116"/>
        <v>0</v>
      </c>
      <c r="AP66" s="59">
        <f t="shared" si="117"/>
        <v>0</v>
      </c>
      <c r="AQ66" s="59">
        <f t="shared" si="118"/>
        <v>0</v>
      </c>
      <c r="AR66" s="59">
        <f t="shared" si="119"/>
        <v>0</v>
      </c>
      <c r="AS66" s="59">
        <f t="shared" si="120"/>
        <v>0</v>
      </c>
      <c r="AT66" s="59">
        <f t="shared" si="121"/>
        <v>0</v>
      </c>
      <c r="AU66" s="59">
        <f t="shared" si="122"/>
        <v>0</v>
      </c>
      <c r="AV66" s="59">
        <f t="shared" si="123"/>
        <v>0</v>
      </c>
      <c r="AW66" s="59">
        <f t="shared" si="124"/>
        <v>0</v>
      </c>
      <c r="AX66" s="191">
        <f t="shared" si="125"/>
        <v>0</v>
      </c>
      <c r="AY66" s="62">
        <f t="shared" si="126"/>
        <v>0</v>
      </c>
      <c r="AZ66" s="59"/>
      <c r="BA66" s="64"/>
      <c r="BB66" s="59">
        <f t="shared" si="77"/>
        <v>0</v>
      </c>
      <c r="BC66" s="59">
        <f t="shared" si="78"/>
        <v>0</v>
      </c>
      <c r="BD66" s="59">
        <f t="shared" si="79"/>
        <v>0</v>
      </c>
      <c r="BE66" s="59">
        <f t="shared" si="80"/>
        <v>0</v>
      </c>
      <c r="BF66" s="59">
        <f t="shared" si="81"/>
        <v>0</v>
      </c>
      <c r="BG66" s="59">
        <f t="shared" si="82"/>
        <v>0</v>
      </c>
      <c r="BH66" s="59">
        <f t="shared" si="83"/>
        <v>0</v>
      </c>
      <c r="BI66" s="59">
        <f t="shared" si="127"/>
        <v>0</v>
      </c>
      <c r="BJ66" s="59">
        <f t="shared" si="128"/>
        <v>0</v>
      </c>
      <c r="BK66" s="59">
        <f t="shared" si="129"/>
        <v>0</v>
      </c>
      <c r="BL66" s="59">
        <f t="shared" si="86"/>
        <v>0</v>
      </c>
      <c r="BM66" s="59">
        <f t="shared" si="87"/>
        <v>0</v>
      </c>
      <c r="BN66" s="191">
        <f t="shared" si="130"/>
        <v>0</v>
      </c>
      <c r="BO66" s="62">
        <f t="shared" si="131"/>
        <v>0</v>
      </c>
      <c r="BP66" s="59"/>
      <c r="BQ66" s="64"/>
      <c r="BR66" s="59">
        <f t="shared" si="89"/>
        <v>0</v>
      </c>
      <c r="BS66" s="59">
        <f t="shared" si="90"/>
        <v>0</v>
      </c>
      <c r="BT66" s="59">
        <f t="shared" si="91"/>
        <v>0</v>
      </c>
      <c r="BU66" s="59">
        <f t="shared" si="92"/>
        <v>0</v>
      </c>
      <c r="BV66" s="59">
        <f t="shared" si="93"/>
        <v>0</v>
      </c>
      <c r="BW66" s="59">
        <f t="shared" si="94"/>
        <v>0</v>
      </c>
      <c r="BX66" s="59">
        <f t="shared" si="95"/>
        <v>0</v>
      </c>
      <c r="BY66" s="59">
        <f t="shared" si="132"/>
        <v>0</v>
      </c>
      <c r="BZ66" s="59">
        <f t="shared" si="133"/>
        <v>0</v>
      </c>
      <c r="CA66" s="59">
        <f t="shared" si="134"/>
        <v>0</v>
      </c>
      <c r="CB66" s="59">
        <f t="shared" si="98"/>
        <v>0</v>
      </c>
      <c r="CC66" s="59">
        <f t="shared" si="99"/>
        <v>0</v>
      </c>
      <c r="CD66" s="191">
        <f t="shared" si="135"/>
        <v>0</v>
      </c>
      <c r="CE66" s="62">
        <f t="shared" si="136"/>
        <v>0</v>
      </c>
    </row>
    <row r="67" spans="1:83" x14ac:dyDescent="0.2">
      <c r="A67" s="359"/>
      <c r="B67" s="357"/>
      <c r="C67" s="358"/>
      <c r="D67" s="456"/>
      <c r="E67" s="365"/>
      <c r="G67" s="59">
        <f>IF(E67="G-T",C67,0)</f>
        <v>0</v>
      </c>
      <c r="H67" s="59"/>
      <c r="I67" s="59">
        <f>IF(E67="G-S",C67,0)</f>
        <v>0</v>
      </c>
      <c r="J67" s="59"/>
      <c r="K67" s="59">
        <f>IF(E67="G-I",C67,0)</f>
        <v>0</v>
      </c>
      <c r="L67" s="59"/>
      <c r="M67" s="59">
        <f>IF(E67="G-U",C67,0)</f>
        <v>0</v>
      </c>
      <c r="N67" s="59"/>
      <c r="O67" s="59">
        <f>IF(E67="G-G",C67,0)</f>
        <v>0</v>
      </c>
      <c r="P67" s="59"/>
      <c r="Q67" s="704">
        <f t="shared" si="24"/>
        <v>0</v>
      </c>
      <c r="R67" s="59"/>
      <c r="S67" s="59">
        <f>IF(E67="T",C67,0)</f>
        <v>0</v>
      </c>
      <c r="T67" s="59"/>
      <c r="U67" s="59">
        <f>IF(G67="E",C77,0)</f>
        <v>0</v>
      </c>
      <c r="V67" s="59"/>
      <c r="W67" s="59">
        <f>IF(E67="CS",C67,0)</f>
        <v>0</v>
      </c>
      <c r="X67" s="59"/>
      <c r="Y67" s="367"/>
      <c r="Z67" s="687"/>
      <c r="AA67" s="59">
        <f>IF(E67="O",C67,0)</f>
        <v>0</v>
      </c>
      <c r="AB67" s="59"/>
      <c r="AC67" s="367"/>
      <c r="AD67" s="687"/>
      <c r="AE67" s="59">
        <f>IF(E67="C",C67,0)</f>
        <v>0</v>
      </c>
      <c r="AF67" s="59"/>
      <c r="AG67" s="367"/>
      <c r="AH67" s="687"/>
      <c r="AI67" s="62">
        <f>SUM(G67:AG67)</f>
        <v>0</v>
      </c>
      <c r="AJ67" s="59"/>
      <c r="AK67" s="59"/>
      <c r="AL67" s="63">
        <f>IF(Y67="I",W67,0)</f>
        <v>0</v>
      </c>
      <c r="AM67" s="59">
        <f>IF(Y67="SS",W67,0)</f>
        <v>0</v>
      </c>
      <c r="AN67" s="59">
        <f>IF(Y67="SI",W67,0)</f>
        <v>0</v>
      </c>
      <c r="AO67" s="59">
        <f>IF(Y67="SD",W67,0)</f>
        <v>0</v>
      </c>
      <c r="AP67" s="59">
        <f>IF(Y67="SSA",W67,0)</f>
        <v>0</v>
      </c>
      <c r="AQ67" s="59">
        <f>IF(Y67="SB",W67,0)</f>
        <v>0</v>
      </c>
      <c r="AR67" s="59">
        <f>IF(Y67="SOM",W67,0)</f>
        <v>0</v>
      </c>
      <c r="AS67" s="59">
        <f>IF(Y67="ST",W67,0)</f>
        <v>0</v>
      </c>
      <c r="AT67" s="59">
        <f t="shared" si="37"/>
        <v>0</v>
      </c>
      <c r="AU67" s="59">
        <f>IF(Y67="FS",W67,0)</f>
        <v>0</v>
      </c>
      <c r="AV67" s="59">
        <f>IF(Y67="CS",W67,0)</f>
        <v>0</v>
      </c>
      <c r="AW67" s="59">
        <f>IF(Y67="IN",W67,0)</f>
        <v>0</v>
      </c>
      <c r="AX67" s="191">
        <f>W67-AL67-AM67-AN67-AO67-AP67-AQ67-AR67-AS67-AU67-AV67-AW67</f>
        <v>0</v>
      </c>
      <c r="AY67" s="62">
        <f>SUM(AL67:AX67)</f>
        <v>0</v>
      </c>
      <c r="AZ67" s="59"/>
      <c r="BA67" s="64"/>
      <c r="BB67" s="59">
        <f t="shared" si="77"/>
        <v>0</v>
      </c>
      <c r="BC67" s="59">
        <f t="shared" si="78"/>
        <v>0</v>
      </c>
      <c r="BD67" s="59">
        <f t="shared" si="79"/>
        <v>0</v>
      </c>
      <c r="BE67" s="59">
        <f t="shared" si="80"/>
        <v>0</v>
      </c>
      <c r="BF67" s="59">
        <f t="shared" si="81"/>
        <v>0</v>
      </c>
      <c r="BG67" s="59">
        <f t="shared" si="82"/>
        <v>0</v>
      </c>
      <c r="BH67" s="59">
        <f t="shared" si="83"/>
        <v>0</v>
      </c>
      <c r="BI67" s="59">
        <f>IF(AC67="ST",AA67,0)</f>
        <v>0</v>
      </c>
      <c r="BJ67" s="59">
        <f t="shared" si="43"/>
        <v>0</v>
      </c>
      <c r="BK67" s="59">
        <f>IF(AC67="FS",AA67,0)</f>
        <v>0</v>
      </c>
      <c r="BL67" s="59">
        <f t="shared" si="86"/>
        <v>0</v>
      </c>
      <c r="BM67" s="59">
        <f t="shared" si="87"/>
        <v>0</v>
      </c>
      <c r="BN67" s="191">
        <f>AA67-BB67-BC67-BD67-BE67-BF67-BG67-BH67-BI67-BK67-BL67-BM67</f>
        <v>0</v>
      </c>
      <c r="BO67" s="62">
        <f>SUM(BB67:BN67)</f>
        <v>0</v>
      </c>
      <c r="BP67" s="59"/>
      <c r="BQ67" s="64"/>
      <c r="BR67" s="59">
        <f t="shared" si="89"/>
        <v>0</v>
      </c>
      <c r="BS67" s="59">
        <f t="shared" si="90"/>
        <v>0</v>
      </c>
      <c r="BT67" s="59">
        <f t="shared" si="91"/>
        <v>0</v>
      </c>
      <c r="BU67" s="59">
        <f t="shared" si="92"/>
        <v>0</v>
      </c>
      <c r="BV67" s="59">
        <f t="shared" si="93"/>
        <v>0</v>
      </c>
      <c r="BW67" s="59">
        <f t="shared" si="94"/>
        <v>0</v>
      </c>
      <c r="BX67" s="59">
        <f t="shared" si="95"/>
        <v>0</v>
      </c>
      <c r="BY67" s="59">
        <f>IF(AG67="ST",AE67,0)</f>
        <v>0</v>
      </c>
      <c r="BZ67" s="59">
        <f t="shared" si="47"/>
        <v>0</v>
      </c>
      <c r="CA67" s="59">
        <f>IF(AG67="FS",AE67,0)</f>
        <v>0</v>
      </c>
      <c r="CB67" s="59">
        <f t="shared" si="98"/>
        <v>0</v>
      </c>
      <c r="CC67" s="59">
        <f t="shared" si="99"/>
        <v>0</v>
      </c>
      <c r="CD67" s="191">
        <f>AE67-BR67-BS67-BT67-BU67-BV67-BW67-BX67-BY67-CA67-CB67-CC67</f>
        <v>0</v>
      </c>
      <c r="CE67" s="62">
        <f>SUM(BR67:CD67)</f>
        <v>0</v>
      </c>
    </row>
    <row r="68" spans="1:83" x14ac:dyDescent="0.2">
      <c r="A68" s="359"/>
      <c r="B68" s="357"/>
      <c r="C68" s="358"/>
      <c r="D68" s="456"/>
      <c r="E68" s="365"/>
      <c r="G68" s="59">
        <f>IF(E68="G-T",C68,0)</f>
        <v>0</v>
      </c>
      <c r="H68" s="59"/>
      <c r="I68" s="59">
        <f>IF(E68="G-S",C68,0)</f>
        <v>0</v>
      </c>
      <c r="J68" s="59"/>
      <c r="K68" s="59">
        <f>IF(E68="G-I",C68,0)</f>
        <v>0</v>
      </c>
      <c r="L68" s="59"/>
      <c r="M68" s="59">
        <f>IF(E68="G-U",C68,0)</f>
        <v>0</v>
      </c>
      <c r="N68" s="59"/>
      <c r="O68" s="59">
        <f>IF(E68="G-G",C68,0)</f>
        <v>0</v>
      </c>
      <c r="P68" s="59"/>
      <c r="Q68" s="704">
        <f t="shared" si="24"/>
        <v>0</v>
      </c>
      <c r="R68" s="59"/>
      <c r="S68" s="59">
        <f>IF(E68="T",C68,0)</f>
        <v>0</v>
      </c>
      <c r="T68" s="59"/>
      <c r="U68" s="59">
        <f>IF(G68="E",C78,0)</f>
        <v>0</v>
      </c>
      <c r="V68" s="59"/>
      <c r="W68" s="59">
        <f>IF(E68="CS",C68,0)</f>
        <v>0</v>
      </c>
      <c r="X68" s="59"/>
      <c r="Y68" s="367"/>
      <c r="Z68" s="687"/>
      <c r="AA68" s="59">
        <f>IF(E68="O",C68,0)</f>
        <v>0</v>
      </c>
      <c r="AB68" s="59"/>
      <c r="AC68" s="367"/>
      <c r="AD68" s="687"/>
      <c r="AE68" s="59">
        <f>IF(E68="C",C68,0)</f>
        <v>0</v>
      </c>
      <c r="AF68" s="59"/>
      <c r="AG68" s="367"/>
      <c r="AH68" s="687"/>
      <c r="AI68" s="62">
        <f>SUM(G68:AG68)</f>
        <v>0</v>
      </c>
      <c r="AJ68" s="59"/>
      <c r="AK68" s="59"/>
      <c r="AL68" s="63">
        <f>IF(Y68="I",W68,0)</f>
        <v>0</v>
      </c>
      <c r="AM68" s="59">
        <f>IF(Y68="SS",W68,0)</f>
        <v>0</v>
      </c>
      <c r="AN68" s="59">
        <f>IF(Y68="SI",W68,0)</f>
        <v>0</v>
      </c>
      <c r="AO68" s="59">
        <f>IF(Y68="SD",W68,0)</f>
        <v>0</v>
      </c>
      <c r="AP68" s="59">
        <f>IF(Y68="SSA",W68,0)</f>
        <v>0</v>
      </c>
      <c r="AQ68" s="59">
        <f>IF(Y68="SB",W68,0)</f>
        <v>0</v>
      </c>
      <c r="AR68" s="59">
        <f>IF(Y68="SOM",W68,0)</f>
        <v>0</v>
      </c>
      <c r="AS68" s="59">
        <f>IF(Y68="ST",W68,0)</f>
        <v>0</v>
      </c>
      <c r="AT68" s="59">
        <f t="shared" si="37"/>
        <v>0</v>
      </c>
      <c r="AU68" s="59">
        <f>IF(Y68="FS",W68,0)</f>
        <v>0</v>
      </c>
      <c r="AV68" s="59">
        <f>IF(Y68="CS",W68,0)</f>
        <v>0</v>
      </c>
      <c r="AW68" s="59">
        <f>IF(Y68="IN",W68,0)</f>
        <v>0</v>
      </c>
      <c r="AX68" s="191">
        <f>W68-AL68-AM68-AN68-AO68-AP68-AQ68-AR68-AS68-AU68-AV68-AW68</f>
        <v>0</v>
      </c>
      <c r="AY68" s="62">
        <f>SUM(AL68:AX68)</f>
        <v>0</v>
      </c>
      <c r="AZ68" s="59"/>
      <c r="BA68" s="64"/>
      <c r="BB68" s="59">
        <f t="shared" si="77"/>
        <v>0</v>
      </c>
      <c r="BC68" s="59">
        <f t="shared" si="78"/>
        <v>0</v>
      </c>
      <c r="BD68" s="59">
        <f t="shared" si="79"/>
        <v>0</v>
      </c>
      <c r="BE68" s="59">
        <f t="shared" si="80"/>
        <v>0</v>
      </c>
      <c r="BF68" s="59">
        <f t="shared" si="81"/>
        <v>0</v>
      </c>
      <c r="BG68" s="59">
        <f t="shared" si="82"/>
        <v>0</v>
      </c>
      <c r="BH68" s="59">
        <f t="shared" si="83"/>
        <v>0</v>
      </c>
      <c r="BI68" s="59">
        <f>IF(AC68="ST",AA68,0)</f>
        <v>0</v>
      </c>
      <c r="BJ68" s="59">
        <f t="shared" si="43"/>
        <v>0</v>
      </c>
      <c r="BK68" s="59">
        <f>IF(AC68="FS",AA68,0)</f>
        <v>0</v>
      </c>
      <c r="BL68" s="59">
        <f t="shared" si="86"/>
        <v>0</v>
      </c>
      <c r="BM68" s="59">
        <f t="shared" si="87"/>
        <v>0</v>
      </c>
      <c r="BN68" s="191">
        <f>AA68-BB68-BC68-BD68-BE68-BF68-BG68-BH68-BI68-BK68-BL68-BM68</f>
        <v>0</v>
      </c>
      <c r="BO68" s="62">
        <f>SUM(BB68:BN68)</f>
        <v>0</v>
      </c>
      <c r="BP68" s="59"/>
      <c r="BQ68" s="64"/>
      <c r="BR68" s="59">
        <f t="shared" si="89"/>
        <v>0</v>
      </c>
      <c r="BS68" s="59">
        <f t="shared" si="90"/>
        <v>0</v>
      </c>
      <c r="BT68" s="59">
        <f t="shared" si="91"/>
        <v>0</v>
      </c>
      <c r="BU68" s="59">
        <f t="shared" si="92"/>
        <v>0</v>
      </c>
      <c r="BV68" s="59">
        <f t="shared" si="93"/>
        <v>0</v>
      </c>
      <c r="BW68" s="59">
        <f t="shared" si="94"/>
        <v>0</v>
      </c>
      <c r="BX68" s="59">
        <f t="shared" si="95"/>
        <v>0</v>
      </c>
      <c r="BY68" s="59">
        <f>IF(AG68="ST",AE68,0)</f>
        <v>0</v>
      </c>
      <c r="BZ68" s="59">
        <f t="shared" si="47"/>
        <v>0</v>
      </c>
      <c r="CA68" s="59">
        <f>IF(AG68="FS",AE68,0)</f>
        <v>0</v>
      </c>
      <c r="CB68" s="59">
        <f t="shared" si="98"/>
        <v>0</v>
      </c>
      <c r="CC68" s="59">
        <f t="shared" si="99"/>
        <v>0</v>
      </c>
      <c r="CD68" s="191">
        <f>AE68-BR68-BS68-BT68-BU68-BV68-BW68-BX68-BY68-CA68-CB68-CC68</f>
        <v>0</v>
      </c>
      <c r="CE68" s="62">
        <f>SUM(BR68:CD68)</f>
        <v>0</v>
      </c>
    </row>
    <row r="69" spans="1:83" x14ac:dyDescent="0.2">
      <c r="A69" s="359"/>
      <c r="B69" s="357"/>
      <c r="C69" s="358"/>
      <c r="D69" s="456"/>
      <c r="E69" s="365"/>
      <c r="G69" s="59">
        <f>IF(E69="G-T",C69,0)</f>
        <v>0</v>
      </c>
      <c r="H69" s="59"/>
      <c r="I69" s="59">
        <f>IF(E69="G-S",C69,0)</f>
        <v>0</v>
      </c>
      <c r="J69" s="59"/>
      <c r="K69" s="59">
        <f>IF(E69="G-I",C69,0)</f>
        <v>0</v>
      </c>
      <c r="L69" s="59"/>
      <c r="M69" s="59">
        <f>IF(E69="G-U",C69,0)</f>
        <v>0</v>
      </c>
      <c r="N69" s="59"/>
      <c r="O69" s="59">
        <f>IF(E69="G-G",C69,0)</f>
        <v>0</v>
      </c>
      <c r="P69" s="59"/>
      <c r="Q69" s="704">
        <f t="shared" si="24"/>
        <v>0</v>
      </c>
      <c r="R69" s="59"/>
      <c r="S69" s="59">
        <f>IF(E69="T",C69,0)</f>
        <v>0</v>
      </c>
      <c r="T69" s="59"/>
      <c r="U69" s="59">
        <f>IF(G69="E",C77,0)</f>
        <v>0</v>
      </c>
      <c r="V69" s="59"/>
      <c r="W69" s="59">
        <f>IF(E69="CS",C69,0)</f>
        <v>0</v>
      </c>
      <c r="X69" s="59"/>
      <c r="Y69" s="367"/>
      <c r="Z69" s="687"/>
      <c r="AA69" s="59">
        <f>IF(E69="O",C69,0)</f>
        <v>0</v>
      </c>
      <c r="AB69" s="59"/>
      <c r="AC69" s="367"/>
      <c r="AD69" s="687"/>
      <c r="AE69" s="59">
        <f>IF(E69="C",C69,0)</f>
        <v>0</v>
      </c>
      <c r="AF69" s="59"/>
      <c r="AG69" s="367"/>
      <c r="AH69" s="687"/>
      <c r="AI69" s="62">
        <f>SUM(G69:AG69)</f>
        <v>0</v>
      </c>
      <c r="AJ69" s="59"/>
      <c r="AK69" s="59"/>
      <c r="AL69" s="63">
        <f>IF(Y69="I",W69,0)</f>
        <v>0</v>
      </c>
      <c r="AM69" s="59">
        <f>IF(Y69="SS",W69,0)</f>
        <v>0</v>
      </c>
      <c r="AN69" s="59">
        <f>IF(Y69="SI",W69,0)</f>
        <v>0</v>
      </c>
      <c r="AO69" s="59">
        <f>IF(Y69="SD",W69,0)</f>
        <v>0</v>
      </c>
      <c r="AP69" s="59">
        <f>IF(Y69="SSA",W69,0)</f>
        <v>0</v>
      </c>
      <c r="AQ69" s="59">
        <f>IF(Y69="SB",W69,0)</f>
        <v>0</v>
      </c>
      <c r="AR69" s="59">
        <f>IF(Y69="SOM",W69,0)</f>
        <v>0</v>
      </c>
      <c r="AS69" s="59">
        <f>IF(Y69="ST",W69,0)</f>
        <v>0</v>
      </c>
      <c r="AT69" s="59">
        <f t="shared" si="37"/>
        <v>0</v>
      </c>
      <c r="AU69" s="59">
        <f>IF(Y69="FS",W69,0)</f>
        <v>0</v>
      </c>
      <c r="AV69" s="59">
        <f>IF(Y69="CS",W69,0)</f>
        <v>0</v>
      </c>
      <c r="AW69" s="59">
        <f>IF(Y69="IN",W69,0)</f>
        <v>0</v>
      </c>
      <c r="AX69" s="191">
        <f t="shared" si="51"/>
        <v>0</v>
      </c>
      <c r="AY69" s="62">
        <f>SUM(AL69:AX69)</f>
        <v>0</v>
      </c>
      <c r="AZ69" s="59"/>
      <c r="BA69" s="64"/>
      <c r="BB69" s="59">
        <f t="shared" si="77"/>
        <v>0</v>
      </c>
      <c r="BC69" s="59">
        <f t="shared" si="78"/>
        <v>0</v>
      </c>
      <c r="BD69" s="59">
        <f t="shared" si="79"/>
        <v>0</v>
      </c>
      <c r="BE69" s="59">
        <f t="shared" si="80"/>
        <v>0</v>
      </c>
      <c r="BF69" s="59">
        <f t="shared" si="81"/>
        <v>0</v>
      </c>
      <c r="BG69" s="59">
        <f t="shared" si="82"/>
        <v>0</v>
      </c>
      <c r="BH69" s="59">
        <f t="shared" si="83"/>
        <v>0</v>
      </c>
      <c r="BI69" s="59">
        <f>IF(AC69="ST",AA69,0)</f>
        <v>0</v>
      </c>
      <c r="BJ69" s="59">
        <f t="shared" si="43"/>
        <v>0</v>
      </c>
      <c r="BK69" s="59">
        <f>IF(AC69="FS",AA69,0)</f>
        <v>0</v>
      </c>
      <c r="BL69" s="59">
        <f t="shared" si="86"/>
        <v>0</v>
      </c>
      <c r="BM69" s="59">
        <f t="shared" si="87"/>
        <v>0</v>
      </c>
      <c r="BN69" s="191">
        <f t="shared" si="52"/>
        <v>0</v>
      </c>
      <c r="BO69" s="62">
        <f>SUM(BB69:BN69)</f>
        <v>0</v>
      </c>
      <c r="BP69" s="59"/>
      <c r="BQ69" s="64"/>
      <c r="BR69" s="59">
        <f t="shared" si="89"/>
        <v>0</v>
      </c>
      <c r="BS69" s="59">
        <f t="shared" si="90"/>
        <v>0</v>
      </c>
      <c r="BT69" s="59">
        <f t="shared" si="91"/>
        <v>0</v>
      </c>
      <c r="BU69" s="59">
        <f t="shared" si="92"/>
        <v>0</v>
      </c>
      <c r="BV69" s="59">
        <f t="shared" si="93"/>
        <v>0</v>
      </c>
      <c r="BW69" s="59">
        <f t="shared" si="94"/>
        <v>0</v>
      </c>
      <c r="BX69" s="59">
        <f t="shared" si="95"/>
        <v>0</v>
      </c>
      <c r="BY69" s="59">
        <f>IF(AG69="ST",AE69,0)</f>
        <v>0</v>
      </c>
      <c r="BZ69" s="59">
        <f t="shared" si="47"/>
        <v>0</v>
      </c>
      <c r="CA69" s="59">
        <f>IF(AG69="FS",AE69,0)</f>
        <v>0</v>
      </c>
      <c r="CB69" s="59">
        <f t="shared" si="98"/>
        <v>0</v>
      </c>
      <c r="CC69" s="59">
        <f t="shared" si="99"/>
        <v>0</v>
      </c>
      <c r="CD69" s="191">
        <f t="shared" si="53"/>
        <v>0</v>
      </c>
      <c r="CE69" s="62">
        <f>SUM(BR69:CD69)</f>
        <v>0</v>
      </c>
    </row>
    <row r="70" spans="1:83" x14ac:dyDescent="0.2">
      <c r="A70" s="359"/>
      <c r="B70" s="357"/>
      <c r="C70" s="358"/>
      <c r="D70" s="456"/>
      <c r="E70" s="365"/>
      <c r="G70" s="59">
        <f t="shared" ref="G70:G76" si="137">IF(E70="G-T",C70,0)</f>
        <v>0</v>
      </c>
      <c r="H70" s="59"/>
      <c r="I70" s="59">
        <f t="shared" ref="I70:I76" si="138">IF(E70="G-S",C70,0)</f>
        <v>0</v>
      </c>
      <c r="J70" s="59"/>
      <c r="K70" s="59">
        <f t="shared" ref="K70:K76" si="139">IF(E70="G-I",C70,0)</f>
        <v>0</v>
      </c>
      <c r="L70" s="59"/>
      <c r="M70" s="59">
        <f t="shared" ref="M70:M76" si="140">IF(E70="G-U",C70,0)</f>
        <v>0</v>
      </c>
      <c r="N70" s="59"/>
      <c r="O70" s="59">
        <f t="shared" ref="O70:O76" si="141">IF(E70="G-G",C70,0)</f>
        <v>0</v>
      </c>
      <c r="P70" s="59"/>
      <c r="Q70" s="704">
        <f t="shared" si="24"/>
        <v>0</v>
      </c>
      <c r="R70" s="59"/>
      <c r="S70" s="59">
        <f t="shared" ref="S70:S76" si="142">IF(E70="T",C70,0)</f>
        <v>0</v>
      </c>
      <c r="T70" s="59"/>
      <c r="U70" s="59">
        <f>IF(G70="E",C78,0)</f>
        <v>0</v>
      </c>
      <c r="V70" s="59"/>
      <c r="W70" s="59">
        <f t="shared" ref="W70:W76" si="143">IF(E70="CS",C70,0)</f>
        <v>0</v>
      </c>
      <c r="X70" s="59"/>
      <c r="Y70" s="367"/>
      <c r="Z70" s="687"/>
      <c r="AA70" s="59">
        <f t="shared" ref="AA70:AA76" si="144">IF(E70="O",C70,0)</f>
        <v>0</v>
      </c>
      <c r="AB70" s="59"/>
      <c r="AC70" s="367"/>
      <c r="AD70" s="687"/>
      <c r="AE70" s="59">
        <f t="shared" ref="AE70:AE76" si="145">IF(E70="C",C70,0)</f>
        <v>0</v>
      </c>
      <c r="AF70" s="59"/>
      <c r="AG70" s="367"/>
      <c r="AH70" s="687"/>
      <c r="AI70" s="62">
        <f t="shared" ref="AI70:AI76" si="146">SUM(G70:AG70)</f>
        <v>0</v>
      </c>
      <c r="AJ70" s="59"/>
      <c r="AK70" s="59"/>
      <c r="AL70" s="63">
        <f t="shared" ref="AL70:AL76" si="147">IF(Y70="I",W70,0)</f>
        <v>0</v>
      </c>
      <c r="AM70" s="59">
        <f t="shared" ref="AM70:AM76" si="148">IF(Y70="SS",W70,0)</f>
        <v>0</v>
      </c>
      <c r="AN70" s="59">
        <f t="shared" ref="AN70:AN76" si="149">IF(Y70="SI",W70,0)</f>
        <v>0</v>
      </c>
      <c r="AO70" s="59">
        <f t="shared" ref="AO70:AO76" si="150">IF(Y70="SD",W70,0)</f>
        <v>0</v>
      </c>
      <c r="AP70" s="59">
        <f t="shared" ref="AP70:AP76" si="151">IF(Y70="SSA",W70,0)</f>
        <v>0</v>
      </c>
      <c r="AQ70" s="59">
        <f t="shared" ref="AQ70:AQ76" si="152">IF(Y70="SB",W70,0)</f>
        <v>0</v>
      </c>
      <c r="AR70" s="59">
        <f t="shared" ref="AR70:AR76" si="153">IF(Y70="SOM",W70,0)</f>
        <v>0</v>
      </c>
      <c r="AS70" s="59">
        <f t="shared" ref="AS70:AS76" si="154">IF(Y70="ST",W70,0)</f>
        <v>0</v>
      </c>
      <c r="AT70" s="59">
        <f t="shared" si="37"/>
        <v>0</v>
      </c>
      <c r="AU70" s="59">
        <f t="shared" ref="AU70:AU76" si="155">IF(Y70="FS",W70,0)</f>
        <v>0</v>
      </c>
      <c r="AV70" s="59">
        <f t="shared" ref="AV70:AV76" si="156">IF(Y70="CS",W70,0)</f>
        <v>0</v>
      </c>
      <c r="AW70" s="59">
        <f t="shared" ref="AW70:AW76" si="157">IF(Y70="IN",W70,0)</f>
        <v>0</v>
      </c>
      <c r="AX70" s="191">
        <f t="shared" ref="AX70:AX76" si="158">W70-AL70-AM70-AN70-AO70-AP70-AQ70-AR70-AS70-AU70-AV70-AW70</f>
        <v>0</v>
      </c>
      <c r="AY70" s="62">
        <f t="shared" ref="AY70:AY76" si="159">SUM(AL70:AX70)</f>
        <v>0</v>
      </c>
      <c r="AZ70" s="59"/>
      <c r="BA70" s="64"/>
      <c r="BB70" s="59">
        <f t="shared" si="77"/>
        <v>0</v>
      </c>
      <c r="BC70" s="59">
        <f t="shared" si="78"/>
        <v>0</v>
      </c>
      <c r="BD70" s="59">
        <f t="shared" si="79"/>
        <v>0</v>
      </c>
      <c r="BE70" s="59">
        <f t="shared" si="80"/>
        <v>0</v>
      </c>
      <c r="BF70" s="59">
        <f t="shared" si="81"/>
        <v>0</v>
      </c>
      <c r="BG70" s="59">
        <f t="shared" si="82"/>
        <v>0</v>
      </c>
      <c r="BH70" s="59">
        <f t="shared" si="83"/>
        <v>0</v>
      </c>
      <c r="BI70" s="59">
        <f t="shared" ref="BI70:BI76" si="160">IF(AC70="ST",AA70,0)</f>
        <v>0</v>
      </c>
      <c r="BJ70" s="59">
        <f t="shared" si="43"/>
        <v>0</v>
      </c>
      <c r="BK70" s="59">
        <f t="shared" ref="BK70:BK76" si="161">IF(AC70="FS",AA70,0)</f>
        <v>0</v>
      </c>
      <c r="BL70" s="59">
        <f t="shared" si="86"/>
        <v>0</v>
      </c>
      <c r="BM70" s="59">
        <f t="shared" si="87"/>
        <v>0</v>
      </c>
      <c r="BN70" s="191">
        <f t="shared" ref="BN70:BN76" si="162">AA70-BB70-BC70-BD70-BE70-BF70-BG70-BH70-BI70-BK70-BL70-BM70</f>
        <v>0</v>
      </c>
      <c r="BO70" s="62">
        <f t="shared" ref="BO70:BO76" si="163">SUM(BB70:BN70)</f>
        <v>0</v>
      </c>
      <c r="BP70" s="59"/>
      <c r="BQ70" s="64"/>
      <c r="BR70" s="59">
        <f t="shared" si="89"/>
        <v>0</v>
      </c>
      <c r="BS70" s="59">
        <f t="shared" si="90"/>
        <v>0</v>
      </c>
      <c r="BT70" s="59">
        <f t="shared" si="91"/>
        <v>0</v>
      </c>
      <c r="BU70" s="59">
        <f t="shared" si="92"/>
        <v>0</v>
      </c>
      <c r="BV70" s="59">
        <f t="shared" si="93"/>
        <v>0</v>
      </c>
      <c r="BW70" s="59">
        <f t="shared" si="94"/>
        <v>0</v>
      </c>
      <c r="BX70" s="59">
        <f t="shared" si="95"/>
        <v>0</v>
      </c>
      <c r="BY70" s="59">
        <f t="shared" ref="BY70:BY76" si="164">IF(AG70="ST",AE70,0)</f>
        <v>0</v>
      </c>
      <c r="BZ70" s="59">
        <f t="shared" si="47"/>
        <v>0</v>
      </c>
      <c r="CA70" s="59">
        <f t="shared" ref="CA70:CA76" si="165">IF(AG70="FS",AE70,0)</f>
        <v>0</v>
      </c>
      <c r="CB70" s="59">
        <f t="shared" si="98"/>
        <v>0</v>
      </c>
      <c r="CC70" s="59">
        <f t="shared" si="99"/>
        <v>0</v>
      </c>
      <c r="CD70" s="191">
        <f t="shared" ref="CD70:CD76" si="166">AE70-BR70-BS70-BT70-BU70-BV70-BW70-BX70-BY70-CA70-CB70-CC70</f>
        <v>0</v>
      </c>
      <c r="CE70" s="62">
        <f t="shared" ref="CE70:CE76" si="167">SUM(BR70:CD70)</f>
        <v>0</v>
      </c>
    </row>
    <row r="71" spans="1:83" x14ac:dyDescent="0.2">
      <c r="A71" s="359"/>
      <c r="B71" s="357"/>
      <c r="C71" s="358"/>
      <c r="D71" s="456"/>
      <c r="E71" s="365"/>
      <c r="G71" s="59">
        <f t="shared" si="137"/>
        <v>0</v>
      </c>
      <c r="H71" s="59"/>
      <c r="I71" s="59">
        <f t="shared" si="138"/>
        <v>0</v>
      </c>
      <c r="J71" s="59"/>
      <c r="K71" s="59">
        <f t="shared" si="139"/>
        <v>0</v>
      </c>
      <c r="L71" s="59"/>
      <c r="M71" s="59">
        <f t="shared" si="140"/>
        <v>0</v>
      </c>
      <c r="N71" s="59"/>
      <c r="O71" s="59">
        <f t="shared" si="141"/>
        <v>0</v>
      </c>
      <c r="P71" s="59"/>
      <c r="Q71" s="704">
        <f t="shared" si="24"/>
        <v>0</v>
      </c>
      <c r="R71" s="59"/>
      <c r="S71" s="59">
        <f t="shared" si="142"/>
        <v>0</v>
      </c>
      <c r="T71" s="59"/>
      <c r="U71" s="59">
        <f>IF(G71="E",C81,0)</f>
        <v>0</v>
      </c>
      <c r="V71" s="59"/>
      <c r="W71" s="59">
        <f t="shared" si="143"/>
        <v>0</v>
      </c>
      <c r="X71" s="59"/>
      <c r="Y71" s="367"/>
      <c r="Z71" s="687"/>
      <c r="AA71" s="59">
        <f t="shared" si="144"/>
        <v>0</v>
      </c>
      <c r="AB71" s="59"/>
      <c r="AC71" s="367"/>
      <c r="AD71" s="687"/>
      <c r="AE71" s="59">
        <f t="shared" si="145"/>
        <v>0</v>
      </c>
      <c r="AF71" s="59"/>
      <c r="AG71" s="367"/>
      <c r="AH71" s="687"/>
      <c r="AI71" s="62">
        <f t="shared" si="146"/>
        <v>0</v>
      </c>
      <c r="AJ71" s="59"/>
      <c r="AK71" s="59"/>
      <c r="AL71" s="63">
        <f t="shared" si="147"/>
        <v>0</v>
      </c>
      <c r="AM71" s="59">
        <f t="shared" si="148"/>
        <v>0</v>
      </c>
      <c r="AN71" s="59">
        <f t="shared" si="149"/>
        <v>0</v>
      </c>
      <c r="AO71" s="59">
        <f t="shared" si="150"/>
        <v>0</v>
      </c>
      <c r="AP71" s="59">
        <f t="shared" si="151"/>
        <v>0</v>
      </c>
      <c r="AQ71" s="59">
        <f t="shared" si="152"/>
        <v>0</v>
      </c>
      <c r="AR71" s="59">
        <f t="shared" si="153"/>
        <v>0</v>
      </c>
      <c r="AS71" s="59">
        <f t="shared" si="154"/>
        <v>0</v>
      </c>
      <c r="AT71" s="59">
        <f t="shared" si="37"/>
        <v>0</v>
      </c>
      <c r="AU71" s="59">
        <f t="shared" si="155"/>
        <v>0</v>
      </c>
      <c r="AV71" s="59">
        <f t="shared" si="156"/>
        <v>0</v>
      </c>
      <c r="AW71" s="59">
        <f t="shared" si="157"/>
        <v>0</v>
      </c>
      <c r="AX71" s="191">
        <f t="shared" si="158"/>
        <v>0</v>
      </c>
      <c r="AY71" s="62">
        <f t="shared" si="159"/>
        <v>0</v>
      </c>
      <c r="AZ71" s="59"/>
      <c r="BA71" s="64"/>
      <c r="BB71" s="59">
        <f t="shared" si="77"/>
        <v>0</v>
      </c>
      <c r="BC71" s="59">
        <f t="shared" si="78"/>
        <v>0</v>
      </c>
      <c r="BD71" s="59">
        <f t="shared" si="79"/>
        <v>0</v>
      </c>
      <c r="BE71" s="59">
        <f t="shared" si="80"/>
        <v>0</v>
      </c>
      <c r="BF71" s="59">
        <f t="shared" si="81"/>
        <v>0</v>
      </c>
      <c r="BG71" s="59">
        <f t="shared" si="82"/>
        <v>0</v>
      </c>
      <c r="BH71" s="59">
        <f t="shared" si="83"/>
        <v>0</v>
      </c>
      <c r="BI71" s="59">
        <f t="shared" si="160"/>
        <v>0</v>
      </c>
      <c r="BJ71" s="59">
        <f t="shared" si="43"/>
        <v>0</v>
      </c>
      <c r="BK71" s="59">
        <f t="shared" si="161"/>
        <v>0</v>
      </c>
      <c r="BL71" s="59">
        <f t="shared" si="86"/>
        <v>0</v>
      </c>
      <c r="BM71" s="59">
        <f t="shared" si="87"/>
        <v>0</v>
      </c>
      <c r="BN71" s="191">
        <f t="shared" si="162"/>
        <v>0</v>
      </c>
      <c r="BO71" s="62">
        <f t="shared" si="163"/>
        <v>0</v>
      </c>
      <c r="BP71" s="59"/>
      <c r="BQ71" s="64"/>
      <c r="BR71" s="59">
        <f t="shared" si="89"/>
        <v>0</v>
      </c>
      <c r="BS71" s="59">
        <f t="shared" si="90"/>
        <v>0</v>
      </c>
      <c r="BT71" s="59">
        <f t="shared" si="91"/>
        <v>0</v>
      </c>
      <c r="BU71" s="59">
        <f t="shared" si="92"/>
        <v>0</v>
      </c>
      <c r="BV71" s="59">
        <f t="shared" si="93"/>
        <v>0</v>
      </c>
      <c r="BW71" s="59">
        <f t="shared" si="94"/>
        <v>0</v>
      </c>
      <c r="BX71" s="59">
        <f t="shared" si="95"/>
        <v>0</v>
      </c>
      <c r="BY71" s="59">
        <f t="shared" si="164"/>
        <v>0</v>
      </c>
      <c r="BZ71" s="59">
        <f t="shared" si="47"/>
        <v>0</v>
      </c>
      <c r="CA71" s="59">
        <f t="shared" si="165"/>
        <v>0</v>
      </c>
      <c r="CB71" s="59">
        <f t="shared" si="98"/>
        <v>0</v>
      </c>
      <c r="CC71" s="59">
        <f t="shared" si="99"/>
        <v>0</v>
      </c>
      <c r="CD71" s="191">
        <f t="shared" si="166"/>
        <v>0</v>
      </c>
      <c r="CE71" s="62">
        <f t="shared" si="167"/>
        <v>0</v>
      </c>
    </row>
    <row r="72" spans="1:83" x14ac:dyDescent="0.2">
      <c r="A72" s="359"/>
      <c r="B72" s="357"/>
      <c r="C72" s="358"/>
      <c r="D72" s="456"/>
      <c r="E72" s="365"/>
      <c r="G72" s="59">
        <f t="shared" si="137"/>
        <v>0</v>
      </c>
      <c r="H72" s="59"/>
      <c r="I72" s="59">
        <f t="shared" si="138"/>
        <v>0</v>
      </c>
      <c r="J72" s="59"/>
      <c r="K72" s="59">
        <f t="shared" si="139"/>
        <v>0</v>
      </c>
      <c r="L72" s="59"/>
      <c r="M72" s="59">
        <f t="shared" si="140"/>
        <v>0</v>
      </c>
      <c r="N72" s="59"/>
      <c r="O72" s="59">
        <f t="shared" si="141"/>
        <v>0</v>
      </c>
      <c r="P72" s="59"/>
      <c r="Q72" s="704">
        <f t="shared" ref="Q72:Q135" si="168">IF(G72="G-R",E72,0)</f>
        <v>0</v>
      </c>
      <c r="R72" s="59"/>
      <c r="S72" s="59">
        <f t="shared" si="142"/>
        <v>0</v>
      </c>
      <c r="T72" s="59"/>
      <c r="U72" s="59">
        <f>IF(G72="E",#REF!,0)</f>
        <v>0</v>
      </c>
      <c r="V72" s="59"/>
      <c r="W72" s="59">
        <f t="shared" si="143"/>
        <v>0</v>
      </c>
      <c r="X72" s="59"/>
      <c r="Y72" s="367"/>
      <c r="Z72" s="687"/>
      <c r="AA72" s="59">
        <f t="shared" si="144"/>
        <v>0</v>
      </c>
      <c r="AB72" s="59"/>
      <c r="AC72" s="367"/>
      <c r="AD72" s="687"/>
      <c r="AE72" s="59">
        <f t="shared" si="145"/>
        <v>0</v>
      </c>
      <c r="AF72" s="59"/>
      <c r="AG72" s="367"/>
      <c r="AH72" s="687"/>
      <c r="AI72" s="62">
        <f t="shared" si="146"/>
        <v>0</v>
      </c>
      <c r="AJ72" s="59"/>
      <c r="AK72" s="59"/>
      <c r="AL72" s="63">
        <f t="shared" si="147"/>
        <v>0</v>
      </c>
      <c r="AM72" s="59">
        <f t="shared" si="148"/>
        <v>0</v>
      </c>
      <c r="AN72" s="59">
        <f t="shared" si="149"/>
        <v>0</v>
      </c>
      <c r="AO72" s="59">
        <f t="shared" si="150"/>
        <v>0</v>
      </c>
      <c r="AP72" s="59">
        <f t="shared" si="151"/>
        <v>0</v>
      </c>
      <c r="AQ72" s="59">
        <f t="shared" si="152"/>
        <v>0</v>
      </c>
      <c r="AR72" s="59">
        <f t="shared" si="153"/>
        <v>0</v>
      </c>
      <c r="AS72" s="59">
        <f t="shared" si="154"/>
        <v>0</v>
      </c>
      <c r="AT72" s="59">
        <f t="shared" si="37"/>
        <v>0</v>
      </c>
      <c r="AU72" s="59">
        <f t="shared" si="155"/>
        <v>0</v>
      </c>
      <c r="AV72" s="59">
        <f t="shared" si="156"/>
        <v>0</v>
      </c>
      <c r="AW72" s="59">
        <f t="shared" si="157"/>
        <v>0</v>
      </c>
      <c r="AX72" s="191">
        <f t="shared" si="158"/>
        <v>0</v>
      </c>
      <c r="AY72" s="62">
        <f t="shared" si="159"/>
        <v>0</v>
      </c>
      <c r="AZ72" s="59"/>
      <c r="BA72" s="64"/>
      <c r="BB72" s="59">
        <f t="shared" si="77"/>
        <v>0</v>
      </c>
      <c r="BC72" s="59">
        <f t="shared" si="78"/>
        <v>0</v>
      </c>
      <c r="BD72" s="59">
        <f t="shared" si="79"/>
        <v>0</v>
      </c>
      <c r="BE72" s="59">
        <f t="shared" si="80"/>
        <v>0</v>
      </c>
      <c r="BF72" s="59">
        <f t="shared" si="81"/>
        <v>0</v>
      </c>
      <c r="BG72" s="59">
        <f t="shared" si="82"/>
        <v>0</v>
      </c>
      <c r="BH72" s="59">
        <f t="shared" si="83"/>
        <v>0</v>
      </c>
      <c r="BI72" s="59">
        <f t="shared" si="160"/>
        <v>0</v>
      </c>
      <c r="BJ72" s="59">
        <f t="shared" si="43"/>
        <v>0</v>
      </c>
      <c r="BK72" s="59">
        <f t="shared" si="161"/>
        <v>0</v>
      </c>
      <c r="BL72" s="59">
        <f t="shared" si="86"/>
        <v>0</v>
      </c>
      <c r="BM72" s="59">
        <f t="shared" si="87"/>
        <v>0</v>
      </c>
      <c r="BN72" s="191">
        <f t="shared" si="162"/>
        <v>0</v>
      </c>
      <c r="BO72" s="62">
        <f t="shared" si="163"/>
        <v>0</v>
      </c>
      <c r="BP72" s="59"/>
      <c r="BQ72" s="64"/>
      <c r="BR72" s="59">
        <f t="shared" si="89"/>
        <v>0</v>
      </c>
      <c r="BS72" s="59">
        <f t="shared" si="90"/>
        <v>0</v>
      </c>
      <c r="BT72" s="59">
        <f t="shared" si="91"/>
        <v>0</v>
      </c>
      <c r="BU72" s="59">
        <f t="shared" si="92"/>
        <v>0</v>
      </c>
      <c r="BV72" s="59">
        <f t="shared" si="93"/>
        <v>0</v>
      </c>
      <c r="BW72" s="59">
        <f t="shared" si="94"/>
        <v>0</v>
      </c>
      <c r="BX72" s="59">
        <f t="shared" si="95"/>
        <v>0</v>
      </c>
      <c r="BY72" s="59">
        <f t="shared" si="164"/>
        <v>0</v>
      </c>
      <c r="BZ72" s="59">
        <f t="shared" si="47"/>
        <v>0</v>
      </c>
      <c r="CA72" s="59">
        <f t="shared" si="165"/>
        <v>0</v>
      </c>
      <c r="CB72" s="59">
        <f t="shared" si="98"/>
        <v>0</v>
      </c>
      <c r="CC72" s="59">
        <f t="shared" si="99"/>
        <v>0</v>
      </c>
      <c r="CD72" s="191">
        <f t="shared" si="166"/>
        <v>0</v>
      </c>
      <c r="CE72" s="62">
        <f t="shared" si="167"/>
        <v>0</v>
      </c>
    </row>
    <row r="73" spans="1:83" x14ac:dyDescent="0.2">
      <c r="A73" s="359"/>
      <c r="B73" s="357"/>
      <c r="C73" s="358"/>
      <c r="D73" s="456"/>
      <c r="E73" s="365"/>
      <c r="G73" s="59">
        <f t="shared" si="137"/>
        <v>0</v>
      </c>
      <c r="H73" s="59"/>
      <c r="I73" s="59">
        <f t="shared" si="138"/>
        <v>0</v>
      </c>
      <c r="J73" s="59"/>
      <c r="K73" s="59">
        <f t="shared" si="139"/>
        <v>0</v>
      </c>
      <c r="L73" s="59"/>
      <c r="M73" s="59">
        <f t="shared" si="140"/>
        <v>0</v>
      </c>
      <c r="N73" s="59"/>
      <c r="O73" s="59">
        <f t="shared" si="141"/>
        <v>0</v>
      </c>
      <c r="P73" s="59"/>
      <c r="Q73" s="704">
        <f t="shared" si="168"/>
        <v>0</v>
      </c>
      <c r="R73" s="59"/>
      <c r="S73" s="59">
        <f t="shared" si="142"/>
        <v>0</v>
      </c>
      <c r="T73" s="59"/>
      <c r="U73" s="59">
        <f>IF(G73="E",#REF!,0)</f>
        <v>0</v>
      </c>
      <c r="V73" s="59"/>
      <c r="W73" s="59">
        <f t="shared" si="143"/>
        <v>0</v>
      </c>
      <c r="X73" s="59"/>
      <c r="Y73" s="367"/>
      <c r="Z73" s="687"/>
      <c r="AA73" s="59">
        <f t="shared" si="144"/>
        <v>0</v>
      </c>
      <c r="AB73" s="59"/>
      <c r="AC73" s="367"/>
      <c r="AD73" s="687"/>
      <c r="AE73" s="59">
        <f t="shared" si="145"/>
        <v>0</v>
      </c>
      <c r="AF73" s="59"/>
      <c r="AG73" s="367"/>
      <c r="AH73" s="687"/>
      <c r="AI73" s="62">
        <f t="shared" si="146"/>
        <v>0</v>
      </c>
      <c r="AJ73" s="59"/>
      <c r="AK73" s="59"/>
      <c r="AL73" s="63">
        <f t="shared" si="147"/>
        <v>0</v>
      </c>
      <c r="AM73" s="59">
        <f t="shared" si="148"/>
        <v>0</v>
      </c>
      <c r="AN73" s="59">
        <f t="shared" si="149"/>
        <v>0</v>
      </c>
      <c r="AO73" s="59">
        <f t="shared" si="150"/>
        <v>0</v>
      </c>
      <c r="AP73" s="59">
        <f t="shared" si="151"/>
        <v>0</v>
      </c>
      <c r="AQ73" s="59">
        <f t="shared" si="152"/>
        <v>0</v>
      </c>
      <c r="AR73" s="59">
        <f t="shared" si="153"/>
        <v>0</v>
      </c>
      <c r="AS73" s="59">
        <f t="shared" si="154"/>
        <v>0</v>
      </c>
      <c r="AT73" s="59">
        <f t="shared" si="37"/>
        <v>0</v>
      </c>
      <c r="AU73" s="59">
        <f t="shared" si="155"/>
        <v>0</v>
      </c>
      <c r="AV73" s="59">
        <f t="shared" si="156"/>
        <v>0</v>
      </c>
      <c r="AW73" s="59">
        <f t="shared" si="157"/>
        <v>0</v>
      </c>
      <c r="AX73" s="191">
        <f t="shared" si="158"/>
        <v>0</v>
      </c>
      <c r="AY73" s="62">
        <f t="shared" si="159"/>
        <v>0</v>
      </c>
      <c r="AZ73" s="59"/>
      <c r="BA73" s="64"/>
      <c r="BB73" s="59">
        <f t="shared" si="77"/>
        <v>0</v>
      </c>
      <c r="BC73" s="59">
        <f t="shared" si="78"/>
        <v>0</v>
      </c>
      <c r="BD73" s="59">
        <f t="shared" si="79"/>
        <v>0</v>
      </c>
      <c r="BE73" s="59">
        <f t="shared" si="80"/>
        <v>0</v>
      </c>
      <c r="BF73" s="59">
        <f t="shared" si="81"/>
        <v>0</v>
      </c>
      <c r="BG73" s="59">
        <f t="shared" si="82"/>
        <v>0</v>
      </c>
      <c r="BH73" s="59">
        <f t="shared" si="83"/>
        <v>0</v>
      </c>
      <c r="BI73" s="59">
        <f t="shared" si="160"/>
        <v>0</v>
      </c>
      <c r="BJ73" s="59">
        <f t="shared" si="43"/>
        <v>0</v>
      </c>
      <c r="BK73" s="59">
        <f t="shared" si="161"/>
        <v>0</v>
      </c>
      <c r="BL73" s="59">
        <f t="shared" si="86"/>
        <v>0</v>
      </c>
      <c r="BM73" s="59">
        <f t="shared" si="87"/>
        <v>0</v>
      </c>
      <c r="BN73" s="191">
        <f t="shared" si="162"/>
        <v>0</v>
      </c>
      <c r="BO73" s="62">
        <f t="shared" si="163"/>
        <v>0</v>
      </c>
      <c r="BP73" s="59"/>
      <c r="BQ73" s="64"/>
      <c r="BR73" s="59">
        <f t="shared" si="89"/>
        <v>0</v>
      </c>
      <c r="BS73" s="59">
        <f t="shared" si="90"/>
        <v>0</v>
      </c>
      <c r="BT73" s="59">
        <f t="shared" si="91"/>
        <v>0</v>
      </c>
      <c r="BU73" s="59">
        <f t="shared" si="92"/>
        <v>0</v>
      </c>
      <c r="BV73" s="59">
        <f t="shared" si="93"/>
        <v>0</v>
      </c>
      <c r="BW73" s="59">
        <f t="shared" si="94"/>
        <v>0</v>
      </c>
      <c r="BX73" s="59">
        <f t="shared" si="95"/>
        <v>0</v>
      </c>
      <c r="BY73" s="59">
        <f t="shared" si="164"/>
        <v>0</v>
      </c>
      <c r="BZ73" s="59">
        <f t="shared" si="47"/>
        <v>0</v>
      </c>
      <c r="CA73" s="59">
        <f t="shared" si="165"/>
        <v>0</v>
      </c>
      <c r="CB73" s="59">
        <f t="shared" si="98"/>
        <v>0</v>
      </c>
      <c r="CC73" s="59">
        <f t="shared" si="99"/>
        <v>0</v>
      </c>
      <c r="CD73" s="191">
        <f t="shared" si="166"/>
        <v>0</v>
      </c>
      <c r="CE73" s="62">
        <f t="shared" si="167"/>
        <v>0</v>
      </c>
    </row>
    <row r="74" spans="1:83" x14ac:dyDescent="0.2">
      <c r="A74" s="359"/>
      <c r="B74" s="357"/>
      <c r="C74" s="358"/>
      <c r="D74" s="456"/>
      <c r="E74" s="365"/>
      <c r="G74" s="59">
        <f t="shared" si="137"/>
        <v>0</v>
      </c>
      <c r="H74" s="59"/>
      <c r="I74" s="59">
        <f t="shared" si="138"/>
        <v>0</v>
      </c>
      <c r="J74" s="59"/>
      <c r="K74" s="59">
        <f t="shared" si="139"/>
        <v>0</v>
      </c>
      <c r="L74" s="59"/>
      <c r="M74" s="59">
        <f t="shared" si="140"/>
        <v>0</v>
      </c>
      <c r="N74" s="59"/>
      <c r="O74" s="59">
        <f t="shared" si="141"/>
        <v>0</v>
      </c>
      <c r="P74" s="59"/>
      <c r="Q74" s="704">
        <f t="shared" si="168"/>
        <v>0</v>
      </c>
      <c r="R74" s="59"/>
      <c r="S74" s="59">
        <f t="shared" si="142"/>
        <v>0</v>
      </c>
      <c r="T74" s="59"/>
      <c r="U74" s="59">
        <f>IF(G74="E",C83,0)</f>
        <v>0</v>
      </c>
      <c r="V74" s="59"/>
      <c r="W74" s="59">
        <f t="shared" si="143"/>
        <v>0</v>
      </c>
      <c r="X74" s="59"/>
      <c r="Y74" s="367"/>
      <c r="Z74" s="687"/>
      <c r="AA74" s="59">
        <f t="shared" si="144"/>
        <v>0</v>
      </c>
      <c r="AB74" s="59"/>
      <c r="AC74" s="367"/>
      <c r="AD74" s="687"/>
      <c r="AE74" s="59">
        <f t="shared" si="145"/>
        <v>0</v>
      </c>
      <c r="AF74" s="59"/>
      <c r="AG74" s="367"/>
      <c r="AH74" s="687"/>
      <c r="AI74" s="62">
        <f t="shared" si="146"/>
        <v>0</v>
      </c>
      <c r="AJ74" s="59"/>
      <c r="AK74" s="59"/>
      <c r="AL74" s="63">
        <f t="shared" si="147"/>
        <v>0</v>
      </c>
      <c r="AM74" s="59">
        <f t="shared" si="148"/>
        <v>0</v>
      </c>
      <c r="AN74" s="59">
        <f t="shared" si="149"/>
        <v>0</v>
      </c>
      <c r="AO74" s="59">
        <f t="shared" si="150"/>
        <v>0</v>
      </c>
      <c r="AP74" s="59">
        <f t="shared" si="151"/>
        <v>0</v>
      </c>
      <c r="AQ74" s="59">
        <f t="shared" si="152"/>
        <v>0</v>
      </c>
      <c r="AR74" s="59">
        <f t="shared" si="153"/>
        <v>0</v>
      </c>
      <c r="AS74" s="59">
        <f t="shared" si="154"/>
        <v>0</v>
      </c>
      <c r="AT74" s="59">
        <f t="shared" si="37"/>
        <v>0</v>
      </c>
      <c r="AU74" s="59">
        <f t="shared" si="155"/>
        <v>0</v>
      </c>
      <c r="AV74" s="59">
        <f t="shared" si="156"/>
        <v>0</v>
      </c>
      <c r="AW74" s="59">
        <f t="shared" si="157"/>
        <v>0</v>
      </c>
      <c r="AX74" s="191">
        <f t="shared" si="158"/>
        <v>0</v>
      </c>
      <c r="AY74" s="62">
        <f t="shared" si="159"/>
        <v>0</v>
      </c>
      <c r="AZ74" s="59"/>
      <c r="BA74" s="64"/>
      <c r="BB74" s="59">
        <f t="shared" si="77"/>
        <v>0</v>
      </c>
      <c r="BC74" s="59">
        <f t="shared" si="78"/>
        <v>0</v>
      </c>
      <c r="BD74" s="59">
        <f t="shared" si="79"/>
        <v>0</v>
      </c>
      <c r="BE74" s="59">
        <f t="shared" si="80"/>
        <v>0</v>
      </c>
      <c r="BF74" s="59">
        <f t="shared" si="81"/>
        <v>0</v>
      </c>
      <c r="BG74" s="59">
        <f t="shared" si="82"/>
        <v>0</v>
      </c>
      <c r="BH74" s="59">
        <f t="shared" si="83"/>
        <v>0</v>
      </c>
      <c r="BI74" s="59">
        <f t="shared" si="160"/>
        <v>0</v>
      </c>
      <c r="BJ74" s="59">
        <f t="shared" si="43"/>
        <v>0</v>
      </c>
      <c r="BK74" s="59">
        <f t="shared" si="161"/>
        <v>0</v>
      </c>
      <c r="BL74" s="59">
        <f t="shared" si="86"/>
        <v>0</v>
      </c>
      <c r="BM74" s="59">
        <f t="shared" si="87"/>
        <v>0</v>
      </c>
      <c r="BN74" s="191">
        <f t="shared" si="162"/>
        <v>0</v>
      </c>
      <c r="BO74" s="62">
        <f t="shared" si="163"/>
        <v>0</v>
      </c>
      <c r="BP74" s="59"/>
      <c r="BQ74" s="64"/>
      <c r="BR74" s="59">
        <f t="shared" si="89"/>
        <v>0</v>
      </c>
      <c r="BS74" s="59">
        <f t="shared" si="90"/>
        <v>0</v>
      </c>
      <c r="BT74" s="59">
        <f t="shared" si="91"/>
        <v>0</v>
      </c>
      <c r="BU74" s="59">
        <f t="shared" si="92"/>
        <v>0</v>
      </c>
      <c r="BV74" s="59">
        <f t="shared" si="93"/>
        <v>0</v>
      </c>
      <c r="BW74" s="59">
        <f t="shared" si="94"/>
        <v>0</v>
      </c>
      <c r="BX74" s="59">
        <f t="shared" si="95"/>
        <v>0</v>
      </c>
      <c r="BY74" s="59">
        <f t="shared" si="164"/>
        <v>0</v>
      </c>
      <c r="BZ74" s="59">
        <f t="shared" si="47"/>
        <v>0</v>
      </c>
      <c r="CA74" s="59">
        <f t="shared" si="165"/>
        <v>0</v>
      </c>
      <c r="CB74" s="59">
        <f t="shared" si="98"/>
        <v>0</v>
      </c>
      <c r="CC74" s="59">
        <f t="shared" si="99"/>
        <v>0</v>
      </c>
      <c r="CD74" s="191">
        <f t="shared" si="166"/>
        <v>0</v>
      </c>
      <c r="CE74" s="62">
        <f t="shared" si="167"/>
        <v>0</v>
      </c>
    </row>
    <row r="75" spans="1:83" x14ac:dyDescent="0.2">
      <c r="A75" s="359"/>
      <c r="B75" s="357"/>
      <c r="C75" s="358"/>
      <c r="D75" s="456"/>
      <c r="E75" s="365"/>
      <c r="G75" s="59">
        <f t="shared" si="137"/>
        <v>0</v>
      </c>
      <c r="H75" s="59"/>
      <c r="I75" s="59">
        <f t="shared" si="138"/>
        <v>0</v>
      </c>
      <c r="J75" s="59"/>
      <c r="K75" s="59">
        <f t="shared" si="139"/>
        <v>0</v>
      </c>
      <c r="L75" s="59"/>
      <c r="M75" s="59">
        <f t="shared" si="140"/>
        <v>0</v>
      </c>
      <c r="N75" s="59"/>
      <c r="O75" s="59">
        <f t="shared" si="141"/>
        <v>0</v>
      </c>
      <c r="P75" s="59"/>
      <c r="Q75" s="704">
        <f t="shared" si="168"/>
        <v>0</v>
      </c>
      <c r="R75" s="59"/>
      <c r="S75" s="59">
        <f t="shared" si="142"/>
        <v>0</v>
      </c>
      <c r="T75" s="59"/>
      <c r="U75" s="59">
        <f>IF(G75="E",C85,0)</f>
        <v>0</v>
      </c>
      <c r="V75" s="59"/>
      <c r="W75" s="59">
        <f t="shared" si="143"/>
        <v>0</v>
      </c>
      <c r="X75" s="59"/>
      <c r="Y75" s="367"/>
      <c r="Z75" s="687"/>
      <c r="AA75" s="59">
        <f t="shared" si="144"/>
        <v>0</v>
      </c>
      <c r="AB75" s="59"/>
      <c r="AC75" s="367"/>
      <c r="AD75" s="687"/>
      <c r="AE75" s="59">
        <f t="shared" si="145"/>
        <v>0</v>
      </c>
      <c r="AF75" s="59"/>
      <c r="AG75" s="367"/>
      <c r="AH75" s="687"/>
      <c r="AI75" s="62">
        <f t="shared" si="146"/>
        <v>0</v>
      </c>
      <c r="AJ75" s="59"/>
      <c r="AK75" s="59"/>
      <c r="AL75" s="63">
        <f t="shared" si="147"/>
        <v>0</v>
      </c>
      <c r="AM75" s="59">
        <f t="shared" si="148"/>
        <v>0</v>
      </c>
      <c r="AN75" s="59">
        <f t="shared" si="149"/>
        <v>0</v>
      </c>
      <c r="AO75" s="59">
        <f t="shared" si="150"/>
        <v>0</v>
      </c>
      <c r="AP75" s="59">
        <f t="shared" si="151"/>
        <v>0</v>
      </c>
      <c r="AQ75" s="59">
        <f t="shared" si="152"/>
        <v>0</v>
      </c>
      <c r="AR75" s="59">
        <f t="shared" si="153"/>
        <v>0</v>
      </c>
      <c r="AS75" s="59">
        <f t="shared" si="154"/>
        <v>0</v>
      </c>
      <c r="AT75" s="59">
        <f t="shared" si="37"/>
        <v>0</v>
      </c>
      <c r="AU75" s="59">
        <f t="shared" si="155"/>
        <v>0</v>
      </c>
      <c r="AV75" s="59">
        <f t="shared" si="156"/>
        <v>0</v>
      </c>
      <c r="AW75" s="59">
        <f t="shared" si="157"/>
        <v>0</v>
      </c>
      <c r="AX75" s="191">
        <f t="shared" si="158"/>
        <v>0</v>
      </c>
      <c r="AY75" s="62">
        <f t="shared" si="159"/>
        <v>0</v>
      </c>
      <c r="AZ75" s="59"/>
      <c r="BA75" s="64"/>
      <c r="BB75" s="59">
        <f t="shared" si="77"/>
        <v>0</v>
      </c>
      <c r="BC75" s="59">
        <f t="shared" si="78"/>
        <v>0</v>
      </c>
      <c r="BD75" s="59">
        <f t="shared" si="79"/>
        <v>0</v>
      </c>
      <c r="BE75" s="59">
        <f t="shared" si="80"/>
        <v>0</v>
      </c>
      <c r="BF75" s="59">
        <f t="shared" si="81"/>
        <v>0</v>
      </c>
      <c r="BG75" s="59">
        <f t="shared" si="82"/>
        <v>0</v>
      </c>
      <c r="BH75" s="59">
        <f t="shared" si="83"/>
        <v>0</v>
      </c>
      <c r="BI75" s="59">
        <f t="shared" si="160"/>
        <v>0</v>
      </c>
      <c r="BJ75" s="59">
        <f t="shared" si="43"/>
        <v>0</v>
      </c>
      <c r="BK75" s="59">
        <f t="shared" si="161"/>
        <v>0</v>
      </c>
      <c r="BL75" s="59">
        <f t="shared" si="86"/>
        <v>0</v>
      </c>
      <c r="BM75" s="59">
        <f t="shared" si="87"/>
        <v>0</v>
      </c>
      <c r="BN75" s="191">
        <f t="shared" si="162"/>
        <v>0</v>
      </c>
      <c r="BO75" s="62">
        <f t="shared" si="163"/>
        <v>0</v>
      </c>
      <c r="BP75" s="59"/>
      <c r="BQ75" s="64"/>
      <c r="BR75" s="59">
        <f t="shared" si="89"/>
        <v>0</v>
      </c>
      <c r="BS75" s="59">
        <f t="shared" si="90"/>
        <v>0</v>
      </c>
      <c r="BT75" s="59">
        <f t="shared" si="91"/>
        <v>0</v>
      </c>
      <c r="BU75" s="59">
        <f t="shared" si="92"/>
        <v>0</v>
      </c>
      <c r="BV75" s="59">
        <f t="shared" si="93"/>
        <v>0</v>
      </c>
      <c r="BW75" s="59">
        <f t="shared" si="94"/>
        <v>0</v>
      </c>
      <c r="BX75" s="59">
        <f t="shared" si="95"/>
        <v>0</v>
      </c>
      <c r="BY75" s="59">
        <f t="shared" si="164"/>
        <v>0</v>
      </c>
      <c r="BZ75" s="59">
        <f t="shared" si="47"/>
        <v>0</v>
      </c>
      <c r="CA75" s="59">
        <f t="shared" si="165"/>
        <v>0</v>
      </c>
      <c r="CB75" s="59">
        <f t="shared" si="98"/>
        <v>0</v>
      </c>
      <c r="CC75" s="59">
        <f t="shared" si="99"/>
        <v>0</v>
      </c>
      <c r="CD75" s="191">
        <f t="shared" si="166"/>
        <v>0</v>
      </c>
      <c r="CE75" s="62">
        <f t="shared" si="167"/>
        <v>0</v>
      </c>
    </row>
    <row r="76" spans="1:83" x14ac:dyDescent="0.2">
      <c r="A76" s="359"/>
      <c r="B76" s="357"/>
      <c r="C76" s="358"/>
      <c r="D76" s="456"/>
      <c r="E76" s="365"/>
      <c r="G76" s="59">
        <f t="shared" si="137"/>
        <v>0</v>
      </c>
      <c r="H76" s="59"/>
      <c r="I76" s="59">
        <f t="shared" si="138"/>
        <v>0</v>
      </c>
      <c r="J76" s="59"/>
      <c r="K76" s="59">
        <f t="shared" si="139"/>
        <v>0</v>
      </c>
      <c r="L76" s="59"/>
      <c r="M76" s="59">
        <f t="shared" si="140"/>
        <v>0</v>
      </c>
      <c r="N76" s="59"/>
      <c r="O76" s="59">
        <f t="shared" si="141"/>
        <v>0</v>
      </c>
      <c r="P76" s="59"/>
      <c r="Q76" s="704">
        <f t="shared" si="168"/>
        <v>0</v>
      </c>
      <c r="R76" s="59"/>
      <c r="S76" s="59">
        <f t="shared" si="142"/>
        <v>0</v>
      </c>
      <c r="T76" s="59"/>
      <c r="U76" s="59">
        <f>IF(G76="E",C77,0)</f>
        <v>0</v>
      </c>
      <c r="V76" s="59"/>
      <c r="W76" s="59">
        <f t="shared" si="143"/>
        <v>0</v>
      </c>
      <c r="X76" s="59"/>
      <c r="Y76" s="367"/>
      <c r="Z76" s="687"/>
      <c r="AA76" s="59">
        <f t="shared" si="144"/>
        <v>0</v>
      </c>
      <c r="AB76" s="59"/>
      <c r="AC76" s="367"/>
      <c r="AD76" s="687"/>
      <c r="AE76" s="59">
        <f t="shared" si="145"/>
        <v>0</v>
      </c>
      <c r="AF76" s="59"/>
      <c r="AG76" s="367"/>
      <c r="AH76" s="687"/>
      <c r="AI76" s="62">
        <f t="shared" si="146"/>
        <v>0</v>
      </c>
      <c r="AJ76" s="59"/>
      <c r="AK76" s="59"/>
      <c r="AL76" s="63">
        <f t="shared" si="147"/>
        <v>0</v>
      </c>
      <c r="AM76" s="59">
        <f t="shared" si="148"/>
        <v>0</v>
      </c>
      <c r="AN76" s="59">
        <f t="shared" si="149"/>
        <v>0</v>
      </c>
      <c r="AO76" s="59">
        <f t="shared" si="150"/>
        <v>0</v>
      </c>
      <c r="AP76" s="59">
        <f t="shared" si="151"/>
        <v>0</v>
      </c>
      <c r="AQ76" s="59">
        <f t="shared" si="152"/>
        <v>0</v>
      </c>
      <c r="AR76" s="59">
        <f t="shared" si="153"/>
        <v>0</v>
      </c>
      <c r="AS76" s="59">
        <f t="shared" si="154"/>
        <v>0</v>
      </c>
      <c r="AT76" s="59">
        <f t="shared" si="37"/>
        <v>0</v>
      </c>
      <c r="AU76" s="59">
        <f t="shared" si="155"/>
        <v>0</v>
      </c>
      <c r="AV76" s="59">
        <f t="shared" si="156"/>
        <v>0</v>
      </c>
      <c r="AW76" s="59">
        <f t="shared" si="157"/>
        <v>0</v>
      </c>
      <c r="AX76" s="191">
        <f t="shared" si="158"/>
        <v>0</v>
      </c>
      <c r="AY76" s="62">
        <f t="shared" si="159"/>
        <v>0</v>
      </c>
      <c r="AZ76" s="59"/>
      <c r="BA76" s="64"/>
      <c r="BB76" s="59">
        <f t="shared" si="77"/>
        <v>0</v>
      </c>
      <c r="BC76" s="59">
        <f t="shared" si="78"/>
        <v>0</v>
      </c>
      <c r="BD76" s="59">
        <f t="shared" si="79"/>
        <v>0</v>
      </c>
      <c r="BE76" s="59">
        <f t="shared" si="80"/>
        <v>0</v>
      </c>
      <c r="BF76" s="59">
        <f t="shared" si="81"/>
        <v>0</v>
      </c>
      <c r="BG76" s="59">
        <f t="shared" si="82"/>
        <v>0</v>
      </c>
      <c r="BH76" s="59">
        <f t="shared" si="83"/>
        <v>0</v>
      </c>
      <c r="BI76" s="59">
        <f t="shared" si="160"/>
        <v>0</v>
      </c>
      <c r="BJ76" s="59">
        <f t="shared" si="43"/>
        <v>0</v>
      </c>
      <c r="BK76" s="59">
        <f t="shared" si="161"/>
        <v>0</v>
      </c>
      <c r="BL76" s="59">
        <f t="shared" si="86"/>
        <v>0</v>
      </c>
      <c r="BM76" s="59">
        <f t="shared" si="87"/>
        <v>0</v>
      </c>
      <c r="BN76" s="191">
        <f t="shared" si="162"/>
        <v>0</v>
      </c>
      <c r="BO76" s="62">
        <f t="shared" si="163"/>
        <v>0</v>
      </c>
      <c r="BP76" s="59"/>
      <c r="BQ76" s="64"/>
      <c r="BR76" s="59">
        <f t="shared" si="89"/>
        <v>0</v>
      </c>
      <c r="BS76" s="59">
        <f t="shared" si="90"/>
        <v>0</v>
      </c>
      <c r="BT76" s="59">
        <f t="shared" si="91"/>
        <v>0</v>
      </c>
      <c r="BU76" s="59">
        <f t="shared" si="92"/>
        <v>0</v>
      </c>
      <c r="BV76" s="59">
        <f t="shared" si="93"/>
        <v>0</v>
      </c>
      <c r="BW76" s="59">
        <f t="shared" si="94"/>
        <v>0</v>
      </c>
      <c r="BX76" s="59">
        <f t="shared" si="95"/>
        <v>0</v>
      </c>
      <c r="BY76" s="59">
        <f t="shared" si="164"/>
        <v>0</v>
      </c>
      <c r="BZ76" s="59">
        <f t="shared" si="47"/>
        <v>0</v>
      </c>
      <c r="CA76" s="59">
        <f t="shared" si="165"/>
        <v>0</v>
      </c>
      <c r="CB76" s="59">
        <f t="shared" si="98"/>
        <v>0</v>
      </c>
      <c r="CC76" s="59">
        <f t="shared" si="99"/>
        <v>0</v>
      </c>
      <c r="CD76" s="191">
        <f t="shared" si="166"/>
        <v>0</v>
      </c>
      <c r="CE76" s="62">
        <f t="shared" si="167"/>
        <v>0</v>
      </c>
    </row>
    <row r="77" spans="1:83" x14ac:dyDescent="0.2">
      <c r="A77" s="359"/>
      <c r="B77" s="357"/>
      <c r="C77" s="358"/>
      <c r="D77" s="456"/>
      <c r="E77" s="365"/>
      <c r="G77" s="59">
        <f t="shared" ref="G77:G93" si="169">IF(E77="G-T",C77,0)</f>
        <v>0</v>
      </c>
      <c r="H77" s="59"/>
      <c r="I77" s="59">
        <f t="shared" ref="I77:I93" si="170">IF(E77="G-S",C77,0)</f>
        <v>0</v>
      </c>
      <c r="J77" s="59"/>
      <c r="K77" s="59">
        <f t="shared" ref="K77:K93" si="171">IF(E77="G-I",C77,0)</f>
        <v>0</v>
      </c>
      <c r="L77" s="59"/>
      <c r="M77" s="59">
        <f t="shared" ref="M77:M93" si="172">IF(E77="G-U",C77,0)</f>
        <v>0</v>
      </c>
      <c r="N77" s="59"/>
      <c r="O77" s="59">
        <f t="shared" ref="O77:O93" si="173">IF(E77="G-G",C77,0)</f>
        <v>0</v>
      </c>
      <c r="P77" s="59"/>
      <c r="Q77" s="704">
        <f t="shared" si="168"/>
        <v>0</v>
      </c>
      <c r="R77" s="59"/>
      <c r="S77" s="59">
        <f t="shared" ref="S77:S93" si="174">IF(E77="T",C77,0)</f>
        <v>0</v>
      </c>
      <c r="T77" s="59"/>
      <c r="U77" s="59">
        <f>IF(G77="E",C78,0)</f>
        <v>0</v>
      </c>
      <c r="V77" s="59"/>
      <c r="W77" s="59">
        <f t="shared" ref="W77:W93" si="175">IF(E77="CS",C77,0)</f>
        <v>0</v>
      </c>
      <c r="X77" s="59"/>
      <c r="Y77" s="367"/>
      <c r="Z77" s="687"/>
      <c r="AA77" s="59">
        <f t="shared" ref="AA77:AA93" si="176">IF(E77="O",C77,0)</f>
        <v>0</v>
      </c>
      <c r="AB77" s="59"/>
      <c r="AC77" s="367"/>
      <c r="AD77" s="687"/>
      <c r="AE77" s="59">
        <f t="shared" ref="AE77:AE93" si="177">IF(E77="C",C77,0)</f>
        <v>0</v>
      </c>
      <c r="AF77" s="59"/>
      <c r="AG77" s="367"/>
      <c r="AH77" s="687"/>
      <c r="AI77" s="62">
        <f t="shared" ref="AI77:AI93" si="178">SUM(G77:AG77)</f>
        <v>0</v>
      </c>
      <c r="AJ77" s="59"/>
      <c r="AK77" s="59"/>
      <c r="AL77" s="63">
        <f t="shared" ref="AL77:AL93" si="179">IF(Y77="I",W77,0)</f>
        <v>0</v>
      </c>
      <c r="AM77" s="59">
        <f t="shared" ref="AM77:AM93" si="180">IF(Y77="SS",W77,0)</f>
        <v>0</v>
      </c>
      <c r="AN77" s="59">
        <f t="shared" ref="AN77:AN93" si="181">IF(Y77="SI",W77,0)</f>
        <v>0</v>
      </c>
      <c r="AO77" s="59">
        <f t="shared" ref="AO77:AO93" si="182">IF(Y77="SD",W77,0)</f>
        <v>0</v>
      </c>
      <c r="AP77" s="59">
        <f t="shared" ref="AP77:AP93" si="183">IF(Y77="SSA",W77,0)</f>
        <v>0</v>
      </c>
      <c r="AQ77" s="59">
        <f t="shared" ref="AQ77:AQ93" si="184">IF(Y77="SB",W77,0)</f>
        <v>0</v>
      </c>
      <c r="AR77" s="59">
        <f t="shared" ref="AR77:AR93" si="185">IF(Y77="SOM",W77,0)</f>
        <v>0</v>
      </c>
      <c r="AS77" s="59">
        <f t="shared" ref="AS77:AS93" si="186">IF(Y77="ST",W77,0)</f>
        <v>0</v>
      </c>
      <c r="AT77" s="59">
        <f t="shared" si="37"/>
        <v>0</v>
      </c>
      <c r="AU77" s="59">
        <f t="shared" ref="AU77:AU93" si="187">IF(Y77="FS",W77,0)</f>
        <v>0</v>
      </c>
      <c r="AV77" s="59">
        <f t="shared" ref="AV77:AV93" si="188">IF(Y77="CS",W77,0)</f>
        <v>0</v>
      </c>
      <c r="AW77" s="59">
        <f t="shared" ref="AW77:AW93" si="189">IF(Y77="IN",W77,0)</f>
        <v>0</v>
      </c>
      <c r="AX77" s="191">
        <f t="shared" si="51"/>
        <v>0</v>
      </c>
      <c r="AY77" s="62">
        <f t="shared" ref="AY77:AY93" si="190">SUM(AL77:AX77)</f>
        <v>0</v>
      </c>
      <c r="AZ77" s="59"/>
      <c r="BA77" s="64"/>
      <c r="BB77" s="59">
        <f t="shared" si="77"/>
        <v>0</v>
      </c>
      <c r="BC77" s="59">
        <f t="shared" si="78"/>
        <v>0</v>
      </c>
      <c r="BD77" s="59">
        <f t="shared" si="79"/>
        <v>0</v>
      </c>
      <c r="BE77" s="59">
        <f t="shared" si="80"/>
        <v>0</v>
      </c>
      <c r="BF77" s="59">
        <f t="shared" si="81"/>
        <v>0</v>
      </c>
      <c r="BG77" s="59">
        <f t="shared" si="82"/>
        <v>0</v>
      </c>
      <c r="BH77" s="59">
        <f t="shared" si="83"/>
        <v>0</v>
      </c>
      <c r="BI77" s="59">
        <f t="shared" ref="BI77:BI93" si="191">IF(AC77="ST",AA77,0)</f>
        <v>0</v>
      </c>
      <c r="BJ77" s="59">
        <f t="shared" si="43"/>
        <v>0</v>
      </c>
      <c r="BK77" s="59">
        <f t="shared" ref="BK77:BK93" si="192">IF(AC77="FS",AA77,0)</f>
        <v>0</v>
      </c>
      <c r="BL77" s="59">
        <f t="shared" si="86"/>
        <v>0</v>
      </c>
      <c r="BM77" s="59">
        <f t="shared" si="87"/>
        <v>0</v>
      </c>
      <c r="BN77" s="191">
        <f t="shared" si="52"/>
        <v>0</v>
      </c>
      <c r="BO77" s="62">
        <f t="shared" ref="BO77:BO93" si="193">SUM(BB77:BN77)</f>
        <v>0</v>
      </c>
      <c r="BP77" s="59"/>
      <c r="BQ77" s="64"/>
      <c r="BR77" s="59">
        <f t="shared" si="89"/>
        <v>0</v>
      </c>
      <c r="BS77" s="59">
        <f t="shared" si="90"/>
        <v>0</v>
      </c>
      <c r="BT77" s="59">
        <f t="shared" si="91"/>
        <v>0</v>
      </c>
      <c r="BU77" s="59">
        <f t="shared" si="92"/>
        <v>0</v>
      </c>
      <c r="BV77" s="59">
        <f t="shared" si="93"/>
        <v>0</v>
      </c>
      <c r="BW77" s="59">
        <f t="shared" si="94"/>
        <v>0</v>
      </c>
      <c r="BX77" s="59">
        <f t="shared" si="95"/>
        <v>0</v>
      </c>
      <c r="BY77" s="59">
        <f t="shared" ref="BY77:BY93" si="194">IF(AG77="ST",AE77,0)</f>
        <v>0</v>
      </c>
      <c r="BZ77" s="59">
        <f t="shared" si="47"/>
        <v>0</v>
      </c>
      <c r="CA77" s="59">
        <f t="shared" ref="CA77:CA93" si="195">IF(AG77="FS",AE77,0)</f>
        <v>0</v>
      </c>
      <c r="CB77" s="59">
        <f t="shared" si="98"/>
        <v>0</v>
      </c>
      <c r="CC77" s="59">
        <f t="shared" si="99"/>
        <v>0</v>
      </c>
      <c r="CD77" s="191">
        <f t="shared" si="53"/>
        <v>0</v>
      </c>
      <c r="CE77" s="62">
        <f t="shared" ref="CE77:CE93" si="196">SUM(BR77:CD77)</f>
        <v>0</v>
      </c>
    </row>
    <row r="78" spans="1:83" x14ac:dyDescent="0.2">
      <c r="A78" s="359"/>
      <c r="B78" s="357"/>
      <c r="C78" s="358"/>
      <c r="D78" s="456"/>
      <c r="E78" s="365"/>
      <c r="G78" s="59">
        <f t="shared" si="169"/>
        <v>0</v>
      </c>
      <c r="H78" s="59"/>
      <c r="I78" s="59">
        <f t="shared" si="170"/>
        <v>0</v>
      </c>
      <c r="J78" s="59"/>
      <c r="K78" s="59">
        <f t="shared" si="171"/>
        <v>0</v>
      </c>
      <c r="L78" s="59"/>
      <c r="M78" s="59">
        <f t="shared" si="172"/>
        <v>0</v>
      </c>
      <c r="N78" s="59"/>
      <c r="O78" s="59">
        <f t="shared" si="173"/>
        <v>0</v>
      </c>
      <c r="P78" s="59"/>
      <c r="Q78" s="704">
        <f t="shared" si="168"/>
        <v>0</v>
      </c>
      <c r="R78" s="59"/>
      <c r="S78" s="59">
        <f t="shared" si="174"/>
        <v>0</v>
      </c>
      <c r="T78" s="59"/>
      <c r="U78" s="59">
        <f>IF(G78="E",C81,0)</f>
        <v>0</v>
      </c>
      <c r="V78" s="59"/>
      <c r="W78" s="59">
        <f t="shared" si="175"/>
        <v>0</v>
      </c>
      <c r="X78" s="59"/>
      <c r="Y78" s="367"/>
      <c r="Z78" s="687"/>
      <c r="AA78" s="59">
        <f t="shared" si="176"/>
        <v>0</v>
      </c>
      <c r="AB78" s="59"/>
      <c r="AC78" s="367"/>
      <c r="AD78" s="687"/>
      <c r="AE78" s="59">
        <f t="shared" si="177"/>
        <v>0</v>
      </c>
      <c r="AF78" s="59"/>
      <c r="AG78" s="367"/>
      <c r="AH78" s="687"/>
      <c r="AI78" s="62">
        <f t="shared" si="178"/>
        <v>0</v>
      </c>
      <c r="AJ78" s="59"/>
      <c r="AK78" s="59"/>
      <c r="AL78" s="63">
        <f t="shared" si="179"/>
        <v>0</v>
      </c>
      <c r="AM78" s="59">
        <f t="shared" si="180"/>
        <v>0</v>
      </c>
      <c r="AN78" s="59">
        <f t="shared" si="181"/>
        <v>0</v>
      </c>
      <c r="AO78" s="59">
        <f t="shared" si="182"/>
        <v>0</v>
      </c>
      <c r="AP78" s="59">
        <f t="shared" si="183"/>
        <v>0</v>
      </c>
      <c r="AQ78" s="59">
        <f t="shared" si="184"/>
        <v>0</v>
      </c>
      <c r="AR78" s="59">
        <f t="shared" si="185"/>
        <v>0</v>
      </c>
      <c r="AS78" s="59">
        <f t="shared" si="186"/>
        <v>0</v>
      </c>
      <c r="AT78" s="59">
        <f t="shared" si="37"/>
        <v>0</v>
      </c>
      <c r="AU78" s="59">
        <f t="shared" si="187"/>
        <v>0</v>
      </c>
      <c r="AV78" s="59">
        <f t="shared" si="188"/>
        <v>0</v>
      </c>
      <c r="AW78" s="59">
        <f t="shared" si="189"/>
        <v>0</v>
      </c>
      <c r="AX78" s="191">
        <f t="shared" si="51"/>
        <v>0</v>
      </c>
      <c r="AY78" s="62">
        <f t="shared" si="190"/>
        <v>0</v>
      </c>
      <c r="AZ78" s="59"/>
      <c r="BA78" s="64"/>
      <c r="BB78" s="59">
        <f t="shared" si="77"/>
        <v>0</v>
      </c>
      <c r="BC78" s="59">
        <f t="shared" si="78"/>
        <v>0</v>
      </c>
      <c r="BD78" s="59">
        <f t="shared" si="79"/>
        <v>0</v>
      </c>
      <c r="BE78" s="59">
        <f t="shared" si="80"/>
        <v>0</v>
      </c>
      <c r="BF78" s="59">
        <f t="shared" si="81"/>
        <v>0</v>
      </c>
      <c r="BG78" s="59">
        <f t="shared" si="82"/>
        <v>0</v>
      </c>
      <c r="BH78" s="59">
        <f t="shared" si="83"/>
        <v>0</v>
      </c>
      <c r="BI78" s="59">
        <f t="shared" si="191"/>
        <v>0</v>
      </c>
      <c r="BJ78" s="59">
        <f t="shared" si="43"/>
        <v>0</v>
      </c>
      <c r="BK78" s="59">
        <f t="shared" si="192"/>
        <v>0</v>
      </c>
      <c r="BL78" s="59">
        <f t="shared" si="86"/>
        <v>0</v>
      </c>
      <c r="BM78" s="59">
        <f t="shared" si="87"/>
        <v>0</v>
      </c>
      <c r="BN78" s="191">
        <f t="shared" si="52"/>
        <v>0</v>
      </c>
      <c r="BO78" s="62">
        <f t="shared" si="193"/>
        <v>0</v>
      </c>
      <c r="BP78" s="59"/>
      <c r="BQ78" s="64"/>
      <c r="BR78" s="59">
        <f t="shared" si="89"/>
        <v>0</v>
      </c>
      <c r="BS78" s="59">
        <f t="shared" si="90"/>
        <v>0</v>
      </c>
      <c r="BT78" s="59">
        <f t="shared" si="91"/>
        <v>0</v>
      </c>
      <c r="BU78" s="59">
        <f t="shared" si="92"/>
        <v>0</v>
      </c>
      <c r="BV78" s="59">
        <f t="shared" si="93"/>
        <v>0</v>
      </c>
      <c r="BW78" s="59">
        <f t="shared" si="94"/>
        <v>0</v>
      </c>
      <c r="BX78" s="59">
        <f t="shared" si="95"/>
        <v>0</v>
      </c>
      <c r="BY78" s="59">
        <f t="shared" si="194"/>
        <v>0</v>
      </c>
      <c r="BZ78" s="59">
        <f t="shared" si="47"/>
        <v>0</v>
      </c>
      <c r="CA78" s="59">
        <f t="shared" si="195"/>
        <v>0</v>
      </c>
      <c r="CB78" s="59">
        <f t="shared" si="98"/>
        <v>0</v>
      </c>
      <c r="CC78" s="59">
        <f t="shared" si="99"/>
        <v>0</v>
      </c>
      <c r="CD78" s="191">
        <f t="shared" si="53"/>
        <v>0</v>
      </c>
      <c r="CE78" s="62">
        <f t="shared" si="196"/>
        <v>0</v>
      </c>
    </row>
    <row r="79" spans="1:83" x14ac:dyDescent="0.2">
      <c r="A79" s="359"/>
      <c r="B79" s="357"/>
      <c r="C79" s="358"/>
      <c r="D79" s="456"/>
      <c r="E79" s="365"/>
      <c r="G79" s="59">
        <f t="shared" si="169"/>
        <v>0</v>
      </c>
      <c r="H79" s="59"/>
      <c r="I79" s="59">
        <f t="shared" si="170"/>
        <v>0</v>
      </c>
      <c r="J79" s="59"/>
      <c r="K79" s="59">
        <f t="shared" si="171"/>
        <v>0</v>
      </c>
      <c r="L79" s="59"/>
      <c r="M79" s="59">
        <f t="shared" si="172"/>
        <v>0</v>
      </c>
      <c r="N79" s="59"/>
      <c r="O79" s="59">
        <f t="shared" si="173"/>
        <v>0</v>
      </c>
      <c r="P79" s="59"/>
      <c r="Q79" s="704">
        <f t="shared" si="168"/>
        <v>0</v>
      </c>
      <c r="R79" s="59"/>
      <c r="S79" s="59">
        <f t="shared" si="174"/>
        <v>0</v>
      </c>
      <c r="T79" s="59"/>
      <c r="U79" s="59">
        <f>IF(G79="E",#REF!,0)</f>
        <v>0</v>
      </c>
      <c r="V79" s="59"/>
      <c r="W79" s="59">
        <f t="shared" si="175"/>
        <v>0</v>
      </c>
      <c r="X79" s="59"/>
      <c r="Y79" s="367"/>
      <c r="Z79" s="687"/>
      <c r="AA79" s="59">
        <f t="shared" si="176"/>
        <v>0</v>
      </c>
      <c r="AB79" s="59"/>
      <c r="AC79" s="367"/>
      <c r="AD79" s="687"/>
      <c r="AE79" s="59">
        <f t="shared" si="177"/>
        <v>0</v>
      </c>
      <c r="AF79" s="59"/>
      <c r="AG79" s="367"/>
      <c r="AH79" s="687"/>
      <c r="AI79" s="62">
        <f t="shared" si="178"/>
        <v>0</v>
      </c>
      <c r="AJ79" s="59"/>
      <c r="AK79" s="59"/>
      <c r="AL79" s="63">
        <f t="shared" si="179"/>
        <v>0</v>
      </c>
      <c r="AM79" s="59">
        <f t="shared" si="180"/>
        <v>0</v>
      </c>
      <c r="AN79" s="59">
        <f t="shared" si="181"/>
        <v>0</v>
      </c>
      <c r="AO79" s="59">
        <f t="shared" si="182"/>
        <v>0</v>
      </c>
      <c r="AP79" s="59">
        <f t="shared" si="183"/>
        <v>0</v>
      </c>
      <c r="AQ79" s="59">
        <f t="shared" si="184"/>
        <v>0</v>
      </c>
      <c r="AR79" s="59">
        <f t="shared" si="185"/>
        <v>0</v>
      </c>
      <c r="AS79" s="59">
        <f t="shared" si="186"/>
        <v>0</v>
      </c>
      <c r="AT79" s="59">
        <f t="shared" si="37"/>
        <v>0</v>
      </c>
      <c r="AU79" s="59">
        <f t="shared" si="187"/>
        <v>0</v>
      </c>
      <c r="AV79" s="59">
        <f t="shared" si="188"/>
        <v>0</v>
      </c>
      <c r="AW79" s="59">
        <f t="shared" si="189"/>
        <v>0</v>
      </c>
      <c r="AX79" s="191">
        <f>W79-AL79-AM79-AN79-AO79-AP79-AQ79-AR79-AS79-AU79-AV79-AW79</f>
        <v>0</v>
      </c>
      <c r="AY79" s="62">
        <f t="shared" si="190"/>
        <v>0</v>
      </c>
      <c r="AZ79" s="59"/>
      <c r="BA79" s="64"/>
      <c r="BB79" s="59">
        <f t="shared" si="77"/>
        <v>0</v>
      </c>
      <c r="BC79" s="59">
        <f t="shared" si="78"/>
        <v>0</v>
      </c>
      <c r="BD79" s="59">
        <f t="shared" si="79"/>
        <v>0</v>
      </c>
      <c r="BE79" s="59">
        <f t="shared" si="80"/>
        <v>0</v>
      </c>
      <c r="BF79" s="59">
        <f t="shared" si="81"/>
        <v>0</v>
      </c>
      <c r="BG79" s="59">
        <f t="shared" si="82"/>
        <v>0</v>
      </c>
      <c r="BH79" s="59">
        <f t="shared" si="83"/>
        <v>0</v>
      </c>
      <c r="BI79" s="59">
        <f t="shared" si="191"/>
        <v>0</v>
      </c>
      <c r="BJ79" s="59">
        <f t="shared" si="43"/>
        <v>0</v>
      </c>
      <c r="BK79" s="59">
        <f t="shared" si="192"/>
        <v>0</v>
      </c>
      <c r="BL79" s="59">
        <f t="shared" si="86"/>
        <v>0</v>
      </c>
      <c r="BM79" s="59">
        <f t="shared" si="87"/>
        <v>0</v>
      </c>
      <c r="BN79" s="191">
        <f>AA79-BB79-BC79-BD79-BE79-BF79-BG79-BH79-BI79-BK79-BL79-BM79</f>
        <v>0</v>
      </c>
      <c r="BO79" s="62">
        <f t="shared" si="193"/>
        <v>0</v>
      </c>
      <c r="BP79" s="59"/>
      <c r="BQ79" s="64"/>
      <c r="BR79" s="59">
        <f t="shared" si="89"/>
        <v>0</v>
      </c>
      <c r="BS79" s="59">
        <f t="shared" si="90"/>
        <v>0</v>
      </c>
      <c r="BT79" s="59">
        <f t="shared" si="91"/>
        <v>0</v>
      </c>
      <c r="BU79" s="59">
        <f t="shared" si="92"/>
        <v>0</v>
      </c>
      <c r="BV79" s="59">
        <f t="shared" si="93"/>
        <v>0</v>
      </c>
      <c r="BW79" s="59">
        <f t="shared" si="94"/>
        <v>0</v>
      </c>
      <c r="BX79" s="59">
        <f t="shared" si="95"/>
        <v>0</v>
      </c>
      <c r="BY79" s="59">
        <f t="shared" si="194"/>
        <v>0</v>
      </c>
      <c r="BZ79" s="59">
        <f t="shared" si="47"/>
        <v>0</v>
      </c>
      <c r="CA79" s="59">
        <f t="shared" si="195"/>
        <v>0</v>
      </c>
      <c r="CB79" s="59">
        <f t="shared" si="98"/>
        <v>0</v>
      </c>
      <c r="CC79" s="59">
        <f t="shared" si="99"/>
        <v>0</v>
      </c>
      <c r="CD79" s="191">
        <f>AE79-BR79-BS79-BT79-BU79-BV79-BW79-BX79-BY79-CA79-CB79-CC79</f>
        <v>0</v>
      </c>
      <c r="CE79" s="62">
        <f t="shared" si="196"/>
        <v>0</v>
      </c>
    </row>
    <row r="80" spans="1:83" x14ac:dyDescent="0.2">
      <c r="A80" s="359"/>
      <c r="B80" s="357"/>
      <c r="C80" s="358"/>
      <c r="D80" s="456"/>
      <c r="E80" s="365"/>
      <c r="G80" s="59">
        <f t="shared" si="169"/>
        <v>0</v>
      </c>
      <c r="H80" s="59"/>
      <c r="I80" s="59">
        <f t="shared" si="170"/>
        <v>0</v>
      </c>
      <c r="J80" s="59"/>
      <c r="K80" s="59">
        <f t="shared" si="171"/>
        <v>0</v>
      </c>
      <c r="L80" s="59"/>
      <c r="M80" s="59">
        <f t="shared" si="172"/>
        <v>0</v>
      </c>
      <c r="N80" s="59"/>
      <c r="O80" s="59">
        <f t="shared" si="173"/>
        <v>0</v>
      </c>
      <c r="P80" s="59"/>
      <c r="Q80" s="704">
        <f t="shared" si="168"/>
        <v>0</v>
      </c>
      <c r="R80" s="59"/>
      <c r="S80" s="59">
        <f t="shared" si="174"/>
        <v>0</v>
      </c>
      <c r="T80" s="59"/>
      <c r="U80" s="59">
        <f>IF(G80="E",C81,0)</f>
        <v>0</v>
      </c>
      <c r="V80" s="59"/>
      <c r="W80" s="59">
        <f t="shared" si="175"/>
        <v>0</v>
      </c>
      <c r="X80" s="59"/>
      <c r="Y80" s="367"/>
      <c r="Z80" s="687"/>
      <c r="AA80" s="59">
        <f t="shared" si="176"/>
        <v>0</v>
      </c>
      <c r="AB80" s="59"/>
      <c r="AC80" s="367"/>
      <c r="AD80" s="687"/>
      <c r="AE80" s="59">
        <f t="shared" si="177"/>
        <v>0</v>
      </c>
      <c r="AF80" s="59"/>
      <c r="AG80" s="367"/>
      <c r="AH80" s="687"/>
      <c r="AI80" s="62">
        <f t="shared" si="178"/>
        <v>0</v>
      </c>
      <c r="AJ80" s="59"/>
      <c r="AK80" s="59"/>
      <c r="AL80" s="63">
        <f t="shared" si="179"/>
        <v>0</v>
      </c>
      <c r="AM80" s="59">
        <f t="shared" si="180"/>
        <v>0</v>
      </c>
      <c r="AN80" s="59">
        <f t="shared" si="181"/>
        <v>0</v>
      </c>
      <c r="AO80" s="59">
        <f t="shared" si="182"/>
        <v>0</v>
      </c>
      <c r="AP80" s="59">
        <f t="shared" si="183"/>
        <v>0</v>
      </c>
      <c r="AQ80" s="59">
        <f t="shared" si="184"/>
        <v>0</v>
      </c>
      <c r="AR80" s="59">
        <f t="shared" si="185"/>
        <v>0</v>
      </c>
      <c r="AS80" s="59">
        <f t="shared" si="186"/>
        <v>0</v>
      </c>
      <c r="AT80" s="59">
        <f t="shared" si="37"/>
        <v>0</v>
      </c>
      <c r="AU80" s="59">
        <f t="shared" si="187"/>
        <v>0</v>
      </c>
      <c r="AV80" s="59">
        <f t="shared" si="188"/>
        <v>0</v>
      </c>
      <c r="AW80" s="59">
        <f t="shared" si="189"/>
        <v>0</v>
      </c>
      <c r="AX80" s="191">
        <f>W80-AL80-AM80-AN80-AO80-AP80-AQ80-AR80-AS80-AU80-AV80-AW80</f>
        <v>0</v>
      </c>
      <c r="AY80" s="62">
        <f t="shared" si="190"/>
        <v>0</v>
      </c>
      <c r="AZ80" s="59"/>
      <c r="BA80" s="64"/>
      <c r="BB80" s="59">
        <f t="shared" si="77"/>
        <v>0</v>
      </c>
      <c r="BC80" s="59">
        <f t="shared" si="78"/>
        <v>0</v>
      </c>
      <c r="BD80" s="59">
        <f t="shared" si="79"/>
        <v>0</v>
      </c>
      <c r="BE80" s="59">
        <f t="shared" si="80"/>
        <v>0</v>
      </c>
      <c r="BF80" s="59">
        <f t="shared" si="81"/>
        <v>0</v>
      </c>
      <c r="BG80" s="59">
        <f t="shared" si="82"/>
        <v>0</v>
      </c>
      <c r="BH80" s="59">
        <f t="shared" si="83"/>
        <v>0</v>
      </c>
      <c r="BI80" s="59">
        <f t="shared" si="191"/>
        <v>0</v>
      </c>
      <c r="BJ80" s="59">
        <f t="shared" si="43"/>
        <v>0</v>
      </c>
      <c r="BK80" s="59">
        <f t="shared" si="192"/>
        <v>0</v>
      </c>
      <c r="BL80" s="59">
        <f t="shared" si="86"/>
        <v>0</v>
      </c>
      <c r="BM80" s="59">
        <f t="shared" si="87"/>
        <v>0</v>
      </c>
      <c r="BN80" s="191">
        <f>AA80-BB80-BC80-BD80-BE80-BF80-BG80-BH80-BI80-BK80-BL80-BM80</f>
        <v>0</v>
      </c>
      <c r="BO80" s="62">
        <f t="shared" si="193"/>
        <v>0</v>
      </c>
      <c r="BP80" s="59"/>
      <c r="BQ80" s="64"/>
      <c r="BR80" s="59">
        <f t="shared" si="89"/>
        <v>0</v>
      </c>
      <c r="BS80" s="59">
        <f t="shared" si="90"/>
        <v>0</v>
      </c>
      <c r="BT80" s="59">
        <f t="shared" si="91"/>
        <v>0</v>
      </c>
      <c r="BU80" s="59">
        <f t="shared" si="92"/>
        <v>0</v>
      </c>
      <c r="BV80" s="59">
        <f t="shared" si="93"/>
        <v>0</v>
      </c>
      <c r="BW80" s="59">
        <f t="shared" si="94"/>
        <v>0</v>
      </c>
      <c r="BX80" s="59">
        <f t="shared" si="95"/>
        <v>0</v>
      </c>
      <c r="BY80" s="59">
        <f t="shared" si="194"/>
        <v>0</v>
      </c>
      <c r="BZ80" s="59">
        <f t="shared" si="47"/>
        <v>0</v>
      </c>
      <c r="CA80" s="59">
        <f t="shared" si="195"/>
        <v>0</v>
      </c>
      <c r="CB80" s="59">
        <f t="shared" si="98"/>
        <v>0</v>
      </c>
      <c r="CC80" s="59">
        <f t="shared" si="99"/>
        <v>0</v>
      </c>
      <c r="CD80" s="191">
        <f>AE80-BR80-BS80-BT80-BU80-BV80-BW80-BX80-BY80-CA80-CB80-CC80</f>
        <v>0</v>
      </c>
      <c r="CE80" s="62">
        <f t="shared" si="196"/>
        <v>0</v>
      </c>
    </row>
    <row r="81" spans="1:83" x14ac:dyDescent="0.2">
      <c r="A81" s="359"/>
      <c r="B81" s="357"/>
      <c r="C81" s="358"/>
      <c r="D81" s="456"/>
      <c r="E81" s="365"/>
      <c r="G81" s="59">
        <f t="shared" si="169"/>
        <v>0</v>
      </c>
      <c r="H81" s="59"/>
      <c r="I81" s="59">
        <f t="shared" si="170"/>
        <v>0</v>
      </c>
      <c r="J81" s="59"/>
      <c r="K81" s="59">
        <f t="shared" si="171"/>
        <v>0</v>
      </c>
      <c r="L81" s="59"/>
      <c r="M81" s="59">
        <f t="shared" si="172"/>
        <v>0</v>
      </c>
      <c r="N81" s="59"/>
      <c r="O81" s="59">
        <f t="shared" si="173"/>
        <v>0</v>
      </c>
      <c r="P81" s="59"/>
      <c r="Q81" s="704">
        <f t="shared" si="168"/>
        <v>0</v>
      </c>
      <c r="R81" s="59"/>
      <c r="S81" s="59">
        <f t="shared" si="174"/>
        <v>0</v>
      </c>
      <c r="T81" s="59"/>
      <c r="U81" s="59">
        <f>IF(G81="E",#REF!,0)</f>
        <v>0</v>
      </c>
      <c r="V81" s="59"/>
      <c r="W81" s="59">
        <f t="shared" si="175"/>
        <v>0</v>
      </c>
      <c r="X81" s="59"/>
      <c r="Y81" s="367"/>
      <c r="Z81" s="687"/>
      <c r="AA81" s="59">
        <f t="shared" si="176"/>
        <v>0</v>
      </c>
      <c r="AB81" s="59"/>
      <c r="AC81" s="367"/>
      <c r="AD81" s="687"/>
      <c r="AE81" s="59">
        <f t="shared" si="177"/>
        <v>0</v>
      </c>
      <c r="AF81" s="59"/>
      <c r="AG81" s="367"/>
      <c r="AH81" s="687"/>
      <c r="AI81" s="62">
        <f t="shared" si="178"/>
        <v>0</v>
      </c>
      <c r="AJ81" s="59"/>
      <c r="AK81" s="59"/>
      <c r="AL81" s="63">
        <f t="shared" si="179"/>
        <v>0</v>
      </c>
      <c r="AM81" s="59">
        <f t="shared" si="180"/>
        <v>0</v>
      </c>
      <c r="AN81" s="59">
        <f t="shared" si="181"/>
        <v>0</v>
      </c>
      <c r="AO81" s="59">
        <f t="shared" si="182"/>
        <v>0</v>
      </c>
      <c r="AP81" s="59">
        <f t="shared" si="183"/>
        <v>0</v>
      </c>
      <c r="AQ81" s="59">
        <f t="shared" si="184"/>
        <v>0</v>
      </c>
      <c r="AR81" s="59">
        <f t="shared" si="185"/>
        <v>0</v>
      </c>
      <c r="AS81" s="59">
        <f t="shared" si="186"/>
        <v>0</v>
      </c>
      <c r="AT81" s="59">
        <f t="shared" si="37"/>
        <v>0</v>
      </c>
      <c r="AU81" s="59">
        <f t="shared" si="187"/>
        <v>0</v>
      </c>
      <c r="AV81" s="59">
        <f t="shared" si="188"/>
        <v>0</v>
      </c>
      <c r="AW81" s="59">
        <f t="shared" si="189"/>
        <v>0</v>
      </c>
      <c r="AX81" s="191">
        <f t="shared" si="51"/>
        <v>0</v>
      </c>
      <c r="AY81" s="62">
        <f t="shared" si="190"/>
        <v>0</v>
      </c>
      <c r="AZ81" s="59"/>
      <c r="BA81" s="64"/>
      <c r="BB81" s="59">
        <f t="shared" si="77"/>
        <v>0</v>
      </c>
      <c r="BC81" s="59">
        <f t="shared" si="78"/>
        <v>0</v>
      </c>
      <c r="BD81" s="59">
        <f t="shared" si="79"/>
        <v>0</v>
      </c>
      <c r="BE81" s="59">
        <f t="shared" si="80"/>
        <v>0</v>
      </c>
      <c r="BF81" s="59">
        <f t="shared" si="81"/>
        <v>0</v>
      </c>
      <c r="BG81" s="59">
        <f t="shared" si="82"/>
        <v>0</v>
      </c>
      <c r="BH81" s="59">
        <f t="shared" si="83"/>
        <v>0</v>
      </c>
      <c r="BI81" s="59">
        <f t="shared" si="191"/>
        <v>0</v>
      </c>
      <c r="BJ81" s="59">
        <f t="shared" si="43"/>
        <v>0</v>
      </c>
      <c r="BK81" s="59">
        <f t="shared" si="192"/>
        <v>0</v>
      </c>
      <c r="BL81" s="59">
        <f t="shared" si="86"/>
        <v>0</v>
      </c>
      <c r="BM81" s="59">
        <f t="shared" si="87"/>
        <v>0</v>
      </c>
      <c r="BN81" s="191">
        <f t="shared" si="52"/>
        <v>0</v>
      </c>
      <c r="BO81" s="62">
        <f t="shared" si="193"/>
        <v>0</v>
      </c>
      <c r="BP81" s="59"/>
      <c r="BQ81" s="64"/>
      <c r="BR81" s="59">
        <f t="shared" si="89"/>
        <v>0</v>
      </c>
      <c r="BS81" s="59">
        <f t="shared" si="90"/>
        <v>0</v>
      </c>
      <c r="BT81" s="59">
        <f t="shared" si="91"/>
        <v>0</v>
      </c>
      <c r="BU81" s="59">
        <f t="shared" si="92"/>
        <v>0</v>
      </c>
      <c r="BV81" s="59">
        <f t="shared" si="93"/>
        <v>0</v>
      </c>
      <c r="BW81" s="59">
        <f t="shared" si="94"/>
        <v>0</v>
      </c>
      <c r="BX81" s="59">
        <f t="shared" si="95"/>
        <v>0</v>
      </c>
      <c r="BY81" s="59">
        <f t="shared" si="194"/>
        <v>0</v>
      </c>
      <c r="BZ81" s="59">
        <f t="shared" si="47"/>
        <v>0</v>
      </c>
      <c r="CA81" s="59">
        <f t="shared" si="195"/>
        <v>0</v>
      </c>
      <c r="CB81" s="59">
        <f t="shared" si="98"/>
        <v>0</v>
      </c>
      <c r="CC81" s="59">
        <f t="shared" si="99"/>
        <v>0</v>
      </c>
      <c r="CD81" s="191">
        <f t="shared" si="53"/>
        <v>0</v>
      </c>
      <c r="CE81" s="62">
        <f t="shared" si="196"/>
        <v>0</v>
      </c>
    </row>
    <row r="82" spans="1:83" x14ac:dyDescent="0.2">
      <c r="A82" s="359"/>
      <c r="B82" s="357"/>
      <c r="C82" s="358"/>
      <c r="D82" s="456"/>
      <c r="E82" s="365"/>
      <c r="G82" s="59">
        <f t="shared" si="169"/>
        <v>0</v>
      </c>
      <c r="H82" s="59"/>
      <c r="I82" s="59">
        <f t="shared" si="170"/>
        <v>0</v>
      </c>
      <c r="J82" s="59"/>
      <c r="K82" s="59">
        <f t="shared" si="171"/>
        <v>0</v>
      </c>
      <c r="L82" s="59"/>
      <c r="M82" s="59">
        <f t="shared" si="172"/>
        <v>0</v>
      </c>
      <c r="N82" s="59"/>
      <c r="O82" s="59">
        <f t="shared" si="173"/>
        <v>0</v>
      </c>
      <c r="P82" s="59"/>
      <c r="Q82" s="704">
        <f t="shared" si="168"/>
        <v>0</v>
      </c>
      <c r="R82" s="59"/>
      <c r="S82" s="59">
        <f t="shared" si="174"/>
        <v>0</v>
      </c>
      <c r="T82" s="59"/>
      <c r="U82" s="59">
        <f>IF(G82="E",#REF!,0)</f>
        <v>0</v>
      </c>
      <c r="V82" s="59"/>
      <c r="W82" s="59">
        <f t="shared" si="175"/>
        <v>0</v>
      </c>
      <c r="X82" s="59"/>
      <c r="Y82" s="367"/>
      <c r="Z82" s="687"/>
      <c r="AA82" s="59">
        <f t="shared" si="176"/>
        <v>0</v>
      </c>
      <c r="AB82" s="59"/>
      <c r="AC82" s="367"/>
      <c r="AD82" s="687"/>
      <c r="AE82" s="59">
        <f t="shared" si="177"/>
        <v>0</v>
      </c>
      <c r="AF82" s="59"/>
      <c r="AG82" s="367"/>
      <c r="AH82" s="687"/>
      <c r="AI82" s="62">
        <f t="shared" si="178"/>
        <v>0</v>
      </c>
      <c r="AJ82" s="59"/>
      <c r="AK82" s="59"/>
      <c r="AL82" s="63">
        <f t="shared" si="179"/>
        <v>0</v>
      </c>
      <c r="AM82" s="59">
        <f t="shared" si="180"/>
        <v>0</v>
      </c>
      <c r="AN82" s="59">
        <f t="shared" si="181"/>
        <v>0</v>
      </c>
      <c r="AO82" s="59">
        <f t="shared" si="182"/>
        <v>0</v>
      </c>
      <c r="AP82" s="59">
        <f t="shared" si="183"/>
        <v>0</v>
      </c>
      <c r="AQ82" s="59">
        <f t="shared" si="184"/>
        <v>0</v>
      </c>
      <c r="AR82" s="59">
        <f t="shared" si="185"/>
        <v>0</v>
      </c>
      <c r="AS82" s="59">
        <f t="shared" si="186"/>
        <v>0</v>
      </c>
      <c r="AT82" s="59">
        <f t="shared" si="37"/>
        <v>0</v>
      </c>
      <c r="AU82" s="59">
        <f t="shared" si="187"/>
        <v>0</v>
      </c>
      <c r="AV82" s="59">
        <f t="shared" si="188"/>
        <v>0</v>
      </c>
      <c r="AW82" s="59">
        <f t="shared" si="189"/>
        <v>0</v>
      </c>
      <c r="AX82" s="191">
        <f>W82-AL82-AM82-AN82-AO82-AP82-AQ82-AR82-AS82-AU82-AV82-AW82</f>
        <v>0</v>
      </c>
      <c r="AY82" s="62">
        <f t="shared" si="190"/>
        <v>0</v>
      </c>
      <c r="AZ82" s="59"/>
      <c r="BA82" s="64"/>
      <c r="BB82" s="59">
        <f t="shared" si="77"/>
        <v>0</v>
      </c>
      <c r="BC82" s="59">
        <f t="shared" si="78"/>
        <v>0</v>
      </c>
      <c r="BD82" s="59">
        <f t="shared" si="79"/>
        <v>0</v>
      </c>
      <c r="BE82" s="59">
        <f t="shared" si="80"/>
        <v>0</v>
      </c>
      <c r="BF82" s="59">
        <f t="shared" si="81"/>
        <v>0</v>
      </c>
      <c r="BG82" s="59">
        <f t="shared" si="82"/>
        <v>0</v>
      </c>
      <c r="BH82" s="59">
        <f t="shared" si="83"/>
        <v>0</v>
      </c>
      <c r="BI82" s="59">
        <f t="shared" si="191"/>
        <v>0</v>
      </c>
      <c r="BJ82" s="59">
        <f t="shared" si="43"/>
        <v>0</v>
      </c>
      <c r="BK82" s="59">
        <f t="shared" si="192"/>
        <v>0</v>
      </c>
      <c r="BL82" s="59">
        <f t="shared" si="86"/>
        <v>0</v>
      </c>
      <c r="BM82" s="59">
        <f t="shared" si="87"/>
        <v>0</v>
      </c>
      <c r="BN82" s="191">
        <f>AA82-BB82-BC82-BD82-BE82-BF82-BG82-BH82-BI82-BK82-BL82-BM82</f>
        <v>0</v>
      </c>
      <c r="BO82" s="62">
        <f t="shared" si="193"/>
        <v>0</v>
      </c>
      <c r="BP82" s="59"/>
      <c r="BQ82" s="64"/>
      <c r="BR82" s="59">
        <f t="shared" si="89"/>
        <v>0</v>
      </c>
      <c r="BS82" s="59">
        <f t="shared" si="90"/>
        <v>0</v>
      </c>
      <c r="BT82" s="59">
        <f t="shared" si="91"/>
        <v>0</v>
      </c>
      <c r="BU82" s="59">
        <f t="shared" si="92"/>
        <v>0</v>
      </c>
      <c r="BV82" s="59">
        <f t="shared" si="93"/>
        <v>0</v>
      </c>
      <c r="BW82" s="59">
        <f t="shared" si="94"/>
        <v>0</v>
      </c>
      <c r="BX82" s="59">
        <f t="shared" si="95"/>
        <v>0</v>
      </c>
      <c r="BY82" s="59">
        <f t="shared" si="194"/>
        <v>0</v>
      </c>
      <c r="BZ82" s="59">
        <f t="shared" si="47"/>
        <v>0</v>
      </c>
      <c r="CA82" s="59">
        <f t="shared" si="195"/>
        <v>0</v>
      </c>
      <c r="CB82" s="59">
        <f t="shared" si="98"/>
        <v>0</v>
      </c>
      <c r="CC82" s="59">
        <f t="shared" si="99"/>
        <v>0</v>
      </c>
      <c r="CD82" s="191">
        <f>AE82-BR82-BS82-BT82-BU82-BV82-BW82-BX82-BY82-CA82-CB82-CC82</f>
        <v>0</v>
      </c>
      <c r="CE82" s="62">
        <f t="shared" si="196"/>
        <v>0</v>
      </c>
    </row>
    <row r="83" spans="1:83" x14ac:dyDescent="0.2">
      <c r="A83" s="359"/>
      <c r="B83" s="357"/>
      <c r="C83" s="358"/>
      <c r="D83" s="456"/>
      <c r="E83" s="365"/>
      <c r="G83" s="59">
        <f t="shared" si="169"/>
        <v>0</v>
      </c>
      <c r="H83" s="59"/>
      <c r="I83" s="59">
        <f t="shared" si="170"/>
        <v>0</v>
      </c>
      <c r="J83" s="59"/>
      <c r="K83" s="59">
        <f t="shared" si="171"/>
        <v>0</v>
      </c>
      <c r="L83" s="59"/>
      <c r="M83" s="59">
        <f t="shared" si="172"/>
        <v>0</v>
      </c>
      <c r="N83" s="59"/>
      <c r="O83" s="59">
        <f t="shared" si="173"/>
        <v>0</v>
      </c>
      <c r="P83" s="59"/>
      <c r="Q83" s="704">
        <f t="shared" si="168"/>
        <v>0</v>
      </c>
      <c r="R83" s="59"/>
      <c r="S83" s="59">
        <f t="shared" si="174"/>
        <v>0</v>
      </c>
      <c r="T83" s="59"/>
      <c r="U83" s="59">
        <f>IF(G83="E",C85,0)</f>
        <v>0</v>
      </c>
      <c r="V83" s="59"/>
      <c r="W83" s="59">
        <f t="shared" si="175"/>
        <v>0</v>
      </c>
      <c r="X83" s="59"/>
      <c r="Y83" s="367"/>
      <c r="Z83" s="687"/>
      <c r="AA83" s="59">
        <f t="shared" si="176"/>
        <v>0</v>
      </c>
      <c r="AB83" s="59"/>
      <c r="AC83" s="367"/>
      <c r="AD83" s="687"/>
      <c r="AE83" s="59">
        <f t="shared" si="177"/>
        <v>0</v>
      </c>
      <c r="AF83" s="59"/>
      <c r="AG83" s="367"/>
      <c r="AH83" s="687"/>
      <c r="AI83" s="62">
        <f t="shared" si="178"/>
        <v>0</v>
      </c>
      <c r="AJ83" s="59"/>
      <c r="AK83" s="59"/>
      <c r="AL83" s="63">
        <f t="shared" si="179"/>
        <v>0</v>
      </c>
      <c r="AM83" s="59">
        <f t="shared" si="180"/>
        <v>0</v>
      </c>
      <c r="AN83" s="59">
        <f t="shared" si="181"/>
        <v>0</v>
      </c>
      <c r="AO83" s="59">
        <f t="shared" si="182"/>
        <v>0</v>
      </c>
      <c r="AP83" s="59">
        <f t="shared" si="183"/>
        <v>0</v>
      </c>
      <c r="AQ83" s="59">
        <f t="shared" si="184"/>
        <v>0</v>
      </c>
      <c r="AR83" s="59">
        <f t="shared" si="185"/>
        <v>0</v>
      </c>
      <c r="AS83" s="59">
        <f t="shared" si="186"/>
        <v>0</v>
      </c>
      <c r="AT83" s="59">
        <f t="shared" si="37"/>
        <v>0</v>
      </c>
      <c r="AU83" s="59">
        <f t="shared" si="187"/>
        <v>0</v>
      </c>
      <c r="AV83" s="59">
        <f t="shared" si="188"/>
        <v>0</v>
      </c>
      <c r="AW83" s="59">
        <f t="shared" si="189"/>
        <v>0</v>
      </c>
      <c r="AX83" s="191">
        <f t="shared" si="51"/>
        <v>0</v>
      </c>
      <c r="AY83" s="62">
        <f t="shared" si="190"/>
        <v>0</v>
      </c>
      <c r="AZ83" s="59"/>
      <c r="BA83" s="64"/>
      <c r="BB83" s="59">
        <f t="shared" si="77"/>
        <v>0</v>
      </c>
      <c r="BC83" s="59">
        <f t="shared" si="78"/>
        <v>0</v>
      </c>
      <c r="BD83" s="59">
        <f t="shared" si="79"/>
        <v>0</v>
      </c>
      <c r="BE83" s="59">
        <f t="shared" si="80"/>
        <v>0</v>
      </c>
      <c r="BF83" s="59">
        <f t="shared" si="81"/>
        <v>0</v>
      </c>
      <c r="BG83" s="59">
        <f t="shared" si="82"/>
        <v>0</v>
      </c>
      <c r="BH83" s="59">
        <f t="shared" si="83"/>
        <v>0</v>
      </c>
      <c r="BI83" s="59">
        <f t="shared" si="191"/>
        <v>0</v>
      </c>
      <c r="BJ83" s="59">
        <f t="shared" si="43"/>
        <v>0</v>
      </c>
      <c r="BK83" s="59">
        <f t="shared" si="192"/>
        <v>0</v>
      </c>
      <c r="BL83" s="59">
        <f t="shared" si="86"/>
        <v>0</v>
      </c>
      <c r="BM83" s="59">
        <f t="shared" si="87"/>
        <v>0</v>
      </c>
      <c r="BN83" s="191">
        <f t="shared" si="52"/>
        <v>0</v>
      </c>
      <c r="BO83" s="62">
        <f t="shared" si="193"/>
        <v>0</v>
      </c>
      <c r="BP83" s="59"/>
      <c r="BQ83" s="64"/>
      <c r="BR83" s="59">
        <f t="shared" si="89"/>
        <v>0</v>
      </c>
      <c r="BS83" s="59">
        <f t="shared" si="90"/>
        <v>0</v>
      </c>
      <c r="BT83" s="59">
        <f t="shared" si="91"/>
        <v>0</v>
      </c>
      <c r="BU83" s="59">
        <f t="shared" si="92"/>
        <v>0</v>
      </c>
      <c r="BV83" s="59">
        <f t="shared" si="93"/>
        <v>0</v>
      </c>
      <c r="BW83" s="59">
        <f t="shared" si="94"/>
        <v>0</v>
      </c>
      <c r="BX83" s="59">
        <f t="shared" si="95"/>
        <v>0</v>
      </c>
      <c r="BY83" s="59">
        <f t="shared" si="194"/>
        <v>0</v>
      </c>
      <c r="BZ83" s="59">
        <f t="shared" si="47"/>
        <v>0</v>
      </c>
      <c r="CA83" s="59">
        <f t="shared" si="195"/>
        <v>0</v>
      </c>
      <c r="CB83" s="59">
        <f t="shared" si="98"/>
        <v>0</v>
      </c>
      <c r="CC83" s="59">
        <f t="shared" si="99"/>
        <v>0</v>
      </c>
      <c r="CD83" s="191">
        <f t="shared" si="53"/>
        <v>0</v>
      </c>
      <c r="CE83" s="62">
        <f t="shared" si="196"/>
        <v>0</v>
      </c>
    </row>
    <row r="84" spans="1:83" x14ac:dyDescent="0.2">
      <c r="A84" s="359"/>
      <c r="B84" s="357"/>
      <c r="C84" s="358"/>
      <c r="D84" s="456"/>
      <c r="E84" s="365"/>
      <c r="G84" s="59">
        <f t="shared" si="169"/>
        <v>0</v>
      </c>
      <c r="H84" s="59"/>
      <c r="I84" s="59">
        <f t="shared" si="170"/>
        <v>0</v>
      </c>
      <c r="J84" s="59"/>
      <c r="K84" s="59">
        <f t="shared" si="171"/>
        <v>0</v>
      </c>
      <c r="L84" s="59"/>
      <c r="M84" s="59">
        <f t="shared" si="172"/>
        <v>0</v>
      </c>
      <c r="N84" s="59"/>
      <c r="O84" s="59">
        <f t="shared" si="173"/>
        <v>0</v>
      </c>
      <c r="P84" s="59"/>
      <c r="Q84" s="704">
        <f t="shared" si="168"/>
        <v>0</v>
      </c>
      <c r="R84" s="59"/>
      <c r="S84" s="59">
        <f t="shared" si="174"/>
        <v>0</v>
      </c>
      <c r="T84" s="59"/>
      <c r="U84" s="59">
        <f>IF(G84="E",C86,0)</f>
        <v>0</v>
      </c>
      <c r="V84" s="59"/>
      <c r="W84" s="59">
        <f t="shared" si="175"/>
        <v>0</v>
      </c>
      <c r="X84" s="59"/>
      <c r="Y84" s="367"/>
      <c r="Z84" s="687"/>
      <c r="AA84" s="59">
        <f t="shared" si="176"/>
        <v>0</v>
      </c>
      <c r="AB84" s="59"/>
      <c r="AC84" s="367"/>
      <c r="AD84" s="687"/>
      <c r="AE84" s="59">
        <f t="shared" si="177"/>
        <v>0</v>
      </c>
      <c r="AF84" s="59"/>
      <c r="AG84" s="367"/>
      <c r="AH84" s="687"/>
      <c r="AI84" s="62">
        <f t="shared" si="178"/>
        <v>0</v>
      </c>
      <c r="AJ84" s="59"/>
      <c r="AK84" s="59"/>
      <c r="AL84" s="63">
        <f t="shared" si="179"/>
        <v>0</v>
      </c>
      <c r="AM84" s="59">
        <f t="shared" si="180"/>
        <v>0</v>
      </c>
      <c r="AN84" s="59">
        <f t="shared" si="181"/>
        <v>0</v>
      </c>
      <c r="AO84" s="59">
        <f t="shared" si="182"/>
        <v>0</v>
      </c>
      <c r="AP84" s="59">
        <f t="shared" si="183"/>
        <v>0</v>
      </c>
      <c r="AQ84" s="59">
        <f t="shared" si="184"/>
        <v>0</v>
      </c>
      <c r="AR84" s="59">
        <f t="shared" si="185"/>
        <v>0</v>
      </c>
      <c r="AS84" s="59">
        <f t="shared" si="186"/>
        <v>0</v>
      </c>
      <c r="AT84" s="59">
        <f t="shared" si="37"/>
        <v>0</v>
      </c>
      <c r="AU84" s="59">
        <f t="shared" si="187"/>
        <v>0</v>
      </c>
      <c r="AV84" s="59">
        <f t="shared" si="188"/>
        <v>0</v>
      </c>
      <c r="AW84" s="59">
        <f t="shared" si="189"/>
        <v>0</v>
      </c>
      <c r="AX84" s="191">
        <f>W84-AL84-AM84-AN84-AO84-AP84-AQ84-AR84-AS84-AU84-AV84-AW84</f>
        <v>0</v>
      </c>
      <c r="AY84" s="62">
        <f t="shared" si="190"/>
        <v>0</v>
      </c>
      <c r="AZ84" s="59"/>
      <c r="BA84" s="64"/>
      <c r="BB84" s="59">
        <f t="shared" si="77"/>
        <v>0</v>
      </c>
      <c r="BC84" s="59">
        <f t="shared" si="78"/>
        <v>0</v>
      </c>
      <c r="BD84" s="59">
        <f t="shared" si="79"/>
        <v>0</v>
      </c>
      <c r="BE84" s="59">
        <f t="shared" si="80"/>
        <v>0</v>
      </c>
      <c r="BF84" s="59">
        <f t="shared" si="81"/>
        <v>0</v>
      </c>
      <c r="BG84" s="59">
        <f t="shared" si="82"/>
        <v>0</v>
      </c>
      <c r="BH84" s="59">
        <f t="shared" si="83"/>
        <v>0</v>
      </c>
      <c r="BI84" s="59">
        <f t="shared" si="191"/>
        <v>0</v>
      </c>
      <c r="BJ84" s="59">
        <f t="shared" si="43"/>
        <v>0</v>
      </c>
      <c r="BK84" s="59">
        <f t="shared" si="192"/>
        <v>0</v>
      </c>
      <c r="BL84" s="59">
        <f t="shared" si="86"/>
        <v>0</v>
      </c>
      <c r="BM84" s="59">
        <f t="shared" si="87"/>
        <v>0</v>
      </c>
      <c r="BN84" s="191">
        <f>AA84-BB84-BC84-BD84-BE84-BF84-BG84-BH84-BI84-BK84-BL84-BM84</f>
        <v>0</v>
      </c>
      <c r="BO84" s="62">
        <f t="shared" si="193"/>
        <v>0</v>
      </c>
      <c r="BP84" s="59"/>
      <c r="BQ84" s="64"/>
      <c r="BR84" s="59">
        <f t="shared" si="89"/>
        <v>0</v>
      </c>
      <c r="BS84" s="59">
        <f t="shared" si="90"/>
        <v>0</v>
      </c>
      <c r="BT84" s="59">
        <f t="shared" si="91"/>
        <v>0</v>
      </c>
      <c r="BU84" s="59">
        <f t="shared" si="92"/>
        <v>0</v>
      </c>
      <c r="BV84" s="59">
        <f t="shared" si="93"/>
        <v>0</v>
      </c>
      <c r="BW84" s="59">
        <f t="shared" si="94"/>
        <v>0</v>
      </c>
      <c r="BX84" s="59">
        <f t="shared" si="95"/>
        <v>0</v>
      </c>
      <c r="BY84" s="59">
        <f t="shared" si="194"/>
        <v>0</v>
      </c>
      <c r="BZ84" s="59">
        <f t="shared" si="47"/>
        <v>0</v>
      </c>
      <c r="CA84" s="59">
        <f t="shared" si="195"/>
        <v>0</v>
      </c>
      <c r="CB84" s="59">
        <f t="shared" si="98"/>
        <v>0</v>
      </c>
      <c r="CC84" s="59">
        <f t="shared" si="99"/>
        <v>0</v>
      </c>
      <c r="CD84" s="191">
        <f>AE84-BR84-BS84-BT84-BU84-BV84-BW84-BX84-BY84-CA84-CB84-CC84</f>
        <v>0</v>
      </c>
      <c r="CE84" s="62">
        <f t="shared" si="196"/>
        <v>0</v>
      </c>
    </row>
    <row r="85" spans="1:83" x14ac:dyDescent="0.2">
      <c r="A85" s="359"/>
      <c r="B85" s="357"/>
      <c r="C85" s="358"/>
      <c r="D85" s="456"/>
      <c r="E85" s="365"/>
      <c r="G85" s="59">
        <f t="shared" si="169"/>
        <v>0</v>
      </c>
      <c r="H85" s="59"/>
      <c r="I85" s="59">
        <f t="shared" si="170"/>
        <v>0</v>
      </c>
      <c r="J85" s="59"/>
      <c r="K85" s="59">
        <f t="shared" si="171"/>
        <v>0</v>
      </c>
      <c r="L85" s="59"/>
      <c r="M85" s="59">
        <f t="shared" si="172"/>
        <v>0</v>
      </c>
      <c r="N85" s="59"/>
      <c r="O85" s="59">
        <f t="shared" si="173"/>
        <v>0</v>
      </c>
      <c r="P85" s="59"/>
      <c r="Q85" s="704">
        <f t="shared" si="168"/>
        <v>0</v>
      </c>
      <c r="R85" s="59"/>
      <c r="S85" s="59">
        <f t="shared" si="174"/>
        <v>0</v>
      </c>
      <c r="T85" s="59"/>
      <c r="U85" s="59">
        <f>IF(G85="E",C86,0)</f>
        <v>0</v>
      </c>
      <c r="V85" s="59"/>
      <c r="W85" s="59">
        <f t="shared" si="175"/>
        <v>0</v>
      </c>
      <c r="X85" s="59"/>
      <c r="Y85" s="367"/>
      <c r="Z85" s="687"/>
      <c r="AA85" s="59">
        <f t="shared" si="176"/>
        <v>0</v>
      </c>
      <c r="AB85" s="59"/>
      <c r="AC85" s="367"/>
      <c r="AD85" s="687"/>
      <c r="AE85" s="59">
        <f t="shared" si="177"/>
        <v>0</v>
      </c>
      <c r="AF85" s="59"/>
      <c r="AG85" s="367"/>
      <c r="AH85" s="687"/>
      <c r="AI85" s="62">
        <f t="shared" si="178"/>
        <v>0</v>
      </c>
      <c r="AJ85" s="59"/>
      <c r="AK85" s="59"/>
      <c r="AL85" s="63">
        <f t="shared" si="179"/>
        <v>0</v>
      </c>
      <c r="AM85" s="59">
        <f t="shared" si="180"/>
        <v>0</v>
      </c>
      <c r="AN85" s="59">
        <f t="shared" si="181"/>
        <v>0</v>
      </c>
      <c r="AO85" s="59">
        <f t="shared" si="182"/>
        <v>0</v>
      </c>
      <c r="AP85" s="59">
        <f t="shared" si="183"/>
        <v>0</v>
      </c>
      <c r="AQ85" s="59">
        <f t="shared" si="184"/>
        <v>0</v>
      </c>
      <c r="AR85" s="59">
        <f t="shared" si="185"/>
        <v>0</v>
      </c>
      <c r="AS85" s="59">
        <f t="shared" si="186"/>
        <v>0</v>
      </c>
      <c r="AT85" s="59">
        <f t="shared" si="37"/>
        <v>0</v>
      </c>
      <c r="AU85" s="59">
        <f t="shared" si="187"/>
        <v>0</v>
      </c>
      <c r="AV85" s="59">
        <f t="shared" si="188"/>
        <v>0</v>
      </c>
      <c r="AW85" s="59">
        <f t="shared" si="189"/>
        <v>0</v>
      </c>
      <c r="AX85" s="191">
        <f t="shared" si="51"/>
        <v>0</v>
      </c>
      <c r="AY85" s="62">
        <f t="shared" si="190"/>
        <v>0</v>
      </c>
      <c r="AZ85" s="59"/>
      <c r="BA85" s="64"/>
      <c r="BB85" s="59">
        <f t="shared" si="77"/>
        <v>0</v>
      </c>
      <c r="BC85" s="59">
        <f t="shared" si="78"/>
        <v>0</v>
      </c>
      <c r="BD85" s="59">
        <f t="shared" si="79"/>
        <v>0</v>
      </c>
      <c r="BE85" s="59">
        <f t="shared" si="80"/>
        <v>0</v>
      </c>
      <c r="BF85" s="59">
        <f t="shared" si="81"/>
        <v>0</v>
      </c>
      <c r="BG85" s="59">
        <f t="shared" si="82"/>
        <v>0</v>
      </c>
      <c r="BH85" s="59">
        <f t="shared" si="83"/>
        <v>0</v>
      </c>
      <c r="BI85" s="59">
        <f t="shared" si="191"/>
        <v>0</v>
      </c>
      <c r="BJ85" s="59">
        <f t="shared" si="43"/>
        <v>0</v>
      </c>
      <c r="BK85" s="59">
        <f t="shared" si="192"/>
        <v>0</v>
      </c>
      <c r="BL85" s="59">
        <f t="shared" si="86"/>
        <v>0</v>
      </c>
      <c r="BM85" s="59">
        <f t="shared" si="87"/>
        <v>0</v>
      </c>
      <c r="BN85" s="191">
        <f t="shared" si="52"/>
        <v>0</v>
      </c>
      <c r="BO85" s="62">
        <f t="shared" si="193"/>
        <v>0</v>
      </c>
      <c r="BP85" s="59"/>
      <c r="BQ85" s="64"/>
      <c r="BR85" s="59">
        <f t="shared" si="89"/>
        <v>0</v>
      </c>
      <c r="BS85" s="59">
        <f t="shared" si="90"/>
        <v>0</v>
      </c>
      <c r="BT85" s="59">
        <f t="shared" si="91"/>
        <v>0</v>
      </c>
      <c r="BU85" s="59">
        <f t="shared" si="92"/>
        <v>0</v>
      </c>
      <c r="BV85" s="59">
        <f t="shared" si="93"/>
        <v>0</v>
      </c>
      <c r="BW85" s="59">
        <f t="shared" si="94"/>
        <v>0</v>
      </c>
      <c r="BX85" s="59">
        <f t="shared" si="95"/>
        <v>0</v>
      </c>
      <c r="BY85" s="59">
        <f t="shared" si="194"/>
        <v>0</v>
      </c>
      <c r="BZ85" s="59">
        <f t="shared" si="47"/>
        <v>0</v>
      </c>
      <c r="CA85" s="59">
        <f t="shared" si="195"/>
        <v>0</v>
      </c>
      <c r="CB85" s="59">
        <f t="shared" si="98"/>
        <v>0</v>
      </c>
      <c r="CC85" s="59">
        <f t="shared" si="99"/>
        <v>0</v>
      </c>
      <c r="CD85" s="191">
        <f t="shared" si="53"/>
        <v>0</v>
      </c>
      <c r="CE85" s="62">
        <f t="shared" si="196"/>
        <v>0</v>
      </c>
    </row>
    <row r="86" spans="1:83" x14ac:dyDescent="0.2">
      <c r="A86" s="359"/>
      <c r="B86" s="357"/>
      <c r="C86" s="358"/>
      <c r="D86" s="456"/>
      <c r="E86" s="365"/>
      <c r="G86" s="59">
        <f t="shared" si="169"/>
        <v>0</v>
      </c>
      <c r="H86" s="59"/>
      <c r="I86" s="59">
        <f t="shared" si="170"/>
        <v>0</v>
      </c>
      <c r="J86" s="59"/>
      <c r="K86" s="59">
        <f t="shared" si="171"/>
        <v>0</v>
      </c>
      <c r="L86" s="59"/>
      <c r="M86" s="59">
        <f t="shared" si="172"/>
        <v>0</v>
      </c>
      <c r="N86" s="59"/>
      <c r="O86" s="59">
        <f t="shared" si="173"/>
        <v>0</v>
      </c>
      <c r="P86" s="59"/>
      <c r="Q86" s="704">
        <f t="shared" si="168"/>
        <v>0</v>
      </c>
      <c r="R86" s="59"/>
      <c r="S86" s="59">
        <f t="shared" si="174"/>
        <v>0</v>
      </c>
      <c r="T86" s="59"/>
      <c r="U86" s="59">
        <f>IF(G86="E",C89,0)</f>
        <v>0</v>
      </c>
      <c r="V86" s="59"/>
      <c r="W86" s="59">
        <f t="shared" si="175"/>
        <v>0</v>
      </c>
      <c r="X86" s="59"/>
      <c r="Y86" s="367"/>
      <c r="Z86" s="687"/>
      <c r="AA86" s="59">
        <f t="shared" si="176"/>
        <v>0</v>
      </c>
      <c r="AB86" s="59"/>
      <c r="AC86" s="367"/>
      <c r="AD86" s="687"/>
      <c r="AE86" s="59">
        <f t="shared" si="177"/>
        <v>0</v>
      </c>
      <c r="AF86" s="59"/>
      <c r="AG86" s="367"/>
      <c r="AH86" s="687"/>
      <c r="AI86" s="62">
        <f t="shared" si="178"/>
        <v>0</v>
      </c>
      <c r="AJ86" s="59"/>
      <c r="AK86" s="59"/>
      <c r="AL86" s="63">
        <f t="shared" si="179"/>
        <v>0</v>
      </c>
      <c r="AM86" s="59">
        <f t="shared" si="180"/>
        <v>0</v>
      </c>
      <c r="AN86" s="59">
        <f t="shared" si="181"/>
        <v>0</v>
      </c>
      <c r="AO86" s="59">
        <f t="shared" si="182"/>
        <v>0</v>
      </c>
      <c r="AP86" s="59">
        <f t="shared" si="183"/>
        <v>0</v>
      </c>
      <c r="AQ86" s="59">
        <f t="shared" si="184"/>
        <v>0</v>
      </c>
      <c r="AR86" s="59">
        <f t="shared" si="185"/>
        <v>0</v>
      </c>
      <c r="AS86" s="59">
        <f t="shared" si="186"/>
        <v>0</v>
      </c>
      <c r="AT86" s="59">
        <f t="shared" si="37"/>
        <v>0</v>
      </c>
      <c r="AU86" s="59">
        <f t="shared" si="187"/>
        <v>0</v>
      </c>
      <c r="AV86" s="59">
        <f t="shared" si="188"/>
        <v>0</v>
      </c>
      <c r="AW86" s="59">
        <f t="shared" si="189"/>
        <v>0</v>
      </c>
      <c r="AX86" s="191">
        <f t="shared" si="51"/>
        <v>0</v>
      </c>
      <c r="AY86" s="62">
        <f t="shared" si="190"/>
        <v>0</v>
      </c>
      <c r="AZ86" s="59"/>
      <c r="BA86" s="64"/>
      <c r="BB86" s="59">
        <f t="shared" si="77"/>
        <v>0</v>
      </c>
      <c r="BC86" s="59">
        <f t="shared" si="78"/>
        <v>0</v>
      </c>
      <c r="BD86" s="59">
        <f t="shared" si="79"/>
        <v>0</v>
      </c>
      <c r="BE86" s="59">
        <f t="shared" si="80"/>
        <v>0</v>
      </c>
      <c r="BF86" s="59">
        <f t="shared" si="81"/>
        <v>0</v>
      </c>
      <c r="BG86" s="59">
        <f t="shared" si="82"/>
        <v>0</v>
      </c>
      <c r="BH86" s="59">
        <f t="shared" si="83"/>
        <v>0</v>
      </c>
      <c r="BI86" s="59">
        <f t="shared" si="191"/>
        <v>0</v>
      </c>
      <c r="BJ86" s="59">
        <f t="shared" si="43"/>
        <v>0</v>
      </c>
      <c r="BK86" s="59">
        <f t="shared" si="192"/>
        <v>0</v>
      </c>
      <c r="BL86" s="59">
        <f t="shared" si="86"/>
        <v>0</v>
      </c>
      <c r="BM86" s="59">
        <f t="shared" si="87"/>
        <v>0</v>
      </c>
      <c r="BN86" s="191">
        <f t="shared" si="52"/>
        <v>0</v>
      </c>
      <c r="BO86" s="62">
        <f t="shared" si="193"/>
        <v>0</v>
      </c>
      <c r="BP86" s="59"/>
      <c r="BQ86" s="64"/>
      <c r="BR86" s="59">
        <f t="shared" si="89"/>
        <v>0</v>
      </c>
      <c r="BS86" s="59">
        <f t="shared" si="90"/>
        <v>0</v>
      </c>
      <c r="BT86" s="59">
        <f t="shared" si="91"/>
        <v>0</v>
      </c>
      <c r="BU86" s="59">
        <f t="shared" si="92"/>
        <v>0</v>
      </c>
      <c r="BV86" s="59">
        <f t="shared" si="93"/>
        <v>0</v>
      </c>
      <c r="BW86" s="59">
        <f t="shared" si="94"/>
        <v>0</v>
      </c>
      <c r="BX86" s="59">
        <f t="shared" si="95"/>
        <v>0</v>
      </c>
      <c r="BY86" s="59">
        <f t="shared" si="194"/>
        <v>0</v>
      </c>
      <c r="BZ86" s="59">
        <f t="shared" si="47"/>
        <v>0</v>
      </c>
      <c r="CA86" s="59">
        <f t="shared" si="195"/>
        <v>0</v>
      </c>
      <c r="CB86" s="59">
        <f t="shared" si="98"/>
        <v>0</v>
      </c>
      <c r="CC86" s="59">
        <f t="shared" si="99"/>
        <v>0</v>
      </c>
      <c r="CD86" s="191">
        <f t="shared" si="53"/>
        <v>0</v>
      </c>
      <c r="CE86" s="62">
        <f t="shared" si="196"/>
        <v>0</v>
      </c>
    </row>
    <row r="87" spans="1:83" x14ac:dyDescent="0.2">
      <c r="A87" s="359"/>
      <c r="B87" s="357"/>
      <c r="C87" s="358"/>
      <c r="D87" s="456"/>
      <c r="E87" s="365"/>
      <c r="G87" s="59">
        <f t="shared" si="169"/>
        <v>0</v>
      </c>
      <c r="H87" s="59"/>
      <c r="I87" s="59">
        <f t="shared" si="170"/>
        <v>0</v>
      </c>
      <c r="J87" s="59"/>
      <c r="K87" s="59">
        <f t="shared" si="171"/>
        <v>0</v>
      </c>
      <c r="L87" s="59"/>
      <c r="M87" s="59">
        <f t="shared" si="172"/>
        <v>0</v>
      </c>
      <c r="N87" s="59"/>
      <c r="O87" s="59">
        <f t="shared" si="173"/>
        <v>0</v>
      </c>
      <c r="P87" s="59"/>
      <c r="Q87" s="704">
        <f t="shared" si="168"/>
        <v>0</v>
      </c>
      <c r="R87" s="59"/>
      <c r="S87" s="59">
        <f t="shared" si="174"/>
        <v>0</v>
      </c>
      <c r="T87" s="59"/>
      <c r="U87" s="59">
        <f>IF(G87="E",C90,0)</f>
        <v>0</v>
      </c>
      <c r="V87" s="59"/>
      <c r="W87" s="59">
        <f t="shared" si="175"/>
        <v>0</v>
      </c>
      <c r="X87" s="59"/>
      <c r="Y87" s="367"/>
      <c r="Z87" s="687"/>
      <c r="AA87" s="59">
        <f t="shared" si="176"/>
        <v>0</v>
      </c>
      <c r="AB87" s="59"/>
      <c r="AC87" s="367"/>
      <c r="AD87" s="687"/>
      <c r="AE87" s="59">
        <f t="shared" si="177"/>
        <v>0</v>
      </c>
      <c r="AF87" s="59"/>
      <c r="AG87" s="367"/>
      <c r="AH87" s="687"/>
      <c r="AI87" s="62">
        <f t="shared" si="178"/>
        <v>0</v>
      </c>
      <c r="AJ87" s="59"/>
      <c r="AK87" s="59"/>
      <c r="AL87" s="63">
        <f t="shared" si="179"/>
        <v>0</v>
      </c>
      <c r="AM87" s="59">
        <f t="shared" si="180"/>
        <v>0</v>
      </c>
      <c r="AN87" s="59">
        <f t="shared" si="181"/>
        <v>0</v>
      </c>
      <c r="AO87" s="59">
        <f t="shared" si="182"/>
        <v>0</v>
      </c>
      <c r="AP87" s="59">
        <f t="shared" si="183"/>
        <v>0</v>
      </c>
      <c r="AQ87" s="59">
        <f t="shared" si="184"/>
        <v>0</v>
      </c>
      <c r="AR87" s="59">
        <f t="shared" si="185"/>
        <v>0</v>
      </c>
      <c r="AS87" s="59">
        <f t="shared" si="186"/>
        <v>0</v>
      </c>
      <c r="AT87" s="59">
        <f t="shared" si="37"/>
        <v>0</v>
      </c>
      <c r="AU87" s="59">
        <f t="shared" si="187"/>
        <v>0</v>
      </c>
      <c r="AV87" s="59">
        <f t="shared" si="188"/>
        <v>0</v>
      </c>
      <c r="AW87" s="59">
        <f t="shared" si="189"/>
        <v>0</v>
      </c>
      <c r="AX87" s="191">
        <f>W87-AL87-AM87-AN87-AO87-AP87-AQ87-AR87-AS87-AU87-AV87-AW87</f>
        <v>0</v>
      </c>
      <c r="AY87" s="62">
        <f t="shared" si="190"/>
        <v>0</v>
      </c>
      <c r="AZ87" s="59"/>
      <c r="BA87" s="64"/>
      <c r="BB87" s="59">
        <f t="shared" si="77"/>
        <v>0</v>
      </c>
      <c r="BC87" s="59">
        <f t="shared" si="78"/>
        <v>0</v>
      </c>
      <c r="BD87" s="59">
        <f t="shared" si="79"/>
        <v>0</v>
      </c>
      <c r="BE87" s="59">
        <f t="shared" si="80"/>
        <v>0</v>
      </c>
      <c r="BF87" s="59">
        <f t="shared" si="81"/>
        <v>0</v>
      </c>
      <c r="BG87" s="59">
        <f t="shared" si="82"/>
        <v>0</v>
      </c>
      <c r="BH87" s="59">
        <f t="shared" si="83"/>
        <v>0</v>
      </c>
      <c r="BI87" s="59">
        <f t="shared" si="191"/>
        <v>0</v>
      </c>
      <c r="BJ87" s="59">
        <f t="shared" si="43"/>
        <v>0</v>
      </c>
      <c r="BK87" s="59">
        <f t="shared" si="192"/>
        <v>0</v>
      </c>
      <c r="BL87" s="59">
        <f t="shared" si="86"/>
        <v>0</v>
      </c>
      <c r="BM87" s="59">
        <f t="shared" si="87"/>
        <v>0</v>
      </c>
      <c r="BN87" s="191">
        <f>AA87-BB87-BC87-BD87-BE87-BF87-BG87-BH87-BI87-BK87-BL87-BM87</f>
        <v>0</v>
      </c>
      <c r="BO87" s="62">
        <f t="shared" si="193"/>
        <v>0</v>
      </c>
      <c r="BP87" s="59"/>
      <c r="BQ87" s="64"/>
      <c r="BR87" s="59">
        <f t="shared" si="89"/>
        <v>0</v>
      </c>
      <c r="BS87" s="59">
        <f t="shared" si="90"/>
        <v>0</v>
      </c>
      <c r="BT87" s="59">
        <f t="shared" si="91"/>
        <v>0</v>
      </c>
      <c r="BU87" s="59">
        <f t="shared" si="92"/>
        <v>0</v>
      </c>
      <c r="BV87" s="59">
        <f t="shared" si="93"/>
        <v>0</v>
      </c>
      <c r="BW87" s="59">
        <f t="shared" si="94"/>
        <v>0</v>
      </c>
      <c r="BX87" s="59">
        <f t="shared" si="95"/>
        <v>0</v>
      </c>
      <c r="BY87" s="59">
        <f t="shared" si="194"/>
        <v>0</v>
      </c>
      <c r="BZ87" s="59">
        <f t="shared" si="47"/>
        <v>0</v>
      </c>
      <c r="CA87" s="59">
        <f t="shared" si="195"/>
        <v>0</v>
      </c>
      <c r="CB87" s="59">
        <f t="shared" si="98"/>
        <v>0</v>
      </c>
      <c r="CC87" s="59">
        <f t="shared" si="99"/>
        <v>0</v>
      </c>
      <c r="CD87" s="191">
        <f>AE87-BR87-BS87-BT87-BU87-BV87-BW87-BX87-BY87-CA87-CB87-CC87</f>
        <v>0</v>
      </c>
      <c r="CE87" s="62">
        <f t="shared" si="196"/>
        <v>0</v>
      </c>
    </row>
    <row r="88" spans="1:83" x14ac:dyDescent="0.2">
      <c r="A88" s="359"/>
      <c r="B88" s="357"/>
      <c r="C88" s="358"/>
      <c r="D88" s="456"/>
      <c r="E88" s="365"/>
      <c r="G88" s="59">
        <f t="shared" si="169"/>
        <v>0</v>
      </c>
      <c r="H88" s="59"/>
      <c r="I88" s="59">
        <f t="shared" si="170"/>
        <v>0</v>
      </c>
      <c r="J88" s="59"/>
      <c r="K88" s="59">
        <f t="shared" si="171"/>
        <v>0</v>
      </c>
      <c r="L88" s="59"/>
      <c r="M88" s="59">
        <f t="shared" si="172"/>
        <v>0</v>
      </c>
      <c r="N88" s="59"/>
      <c r="O88" s="59">
        <f t="shared" si="173"/>
        <v>0</v>
      </c>
      <c r="P88" s="59"/>
      <c r="Q88" s="704">
        <f t="shared" si="168"/>
        <v>0</v>
      </c>
      <c r="R88" s="59"/>
      <c r="S88" s="59">
        <f t="shared" si="174"/>
        <v>0</v>
      </c>
      <c r="T88" s="59"/>
      <c r="U88" s="59">
        <f>IF(G88="E",C91,0)</f>
        <v>0</v>
      </c>
      <c r="V88" s="59"/>
      <c r="W88" s="59">
        <f t="shared" si="175"/>
        <v>0</v>
      </c>
      <c r="X88" s="59"/>
      <c r="Y88" s="367"/>
      <c r="Z88" s="687"/>
      <c r="AA88" s="59">
        <f t="shared" si="176"/>
        <v>0</v>
      </c>
      <c r="AB88" s="59"/>
      <c r="AC88" s="367"/>
      <c r="AD88" s="687"/>
      <c r="AE88" s="59">
        <f t="shared" si="177"/>
        <v>0</v>
      </c>
      <c r="AF88" s="59"/>
      <c r="AG88" s="367"/>
      <c r="AH88" s="687"/>
      <c r="AI88" s="62">
        <f t="shared" si="178"/>
        <v>0</v>
      </c>
      <c r="AJ88" s="59"/>
      <c r="AK88" s="59"/>
      <c r="AL88" s="63">
        <f t="shared" si="179"/>
        <v>0</v>
      </c>
      <c r="AM88" s="59">
        <f t="shared" si="180"/>
        <v>0</v>
      </c>
      <c r="AN88" s="59">
        <f t="shared" si="181"/>
        <v>0</v>
      </c>
      <c r="AO88" s="59">
        <f t="shared" si="182"/>
        <v>0</v>
      </c>
      <c r="AP88" s="59">
        <f t="shared" si="183"/>
        <v>0</v>
      </c>
      <c r="AQ88" s="59">
        <f t="shared" si="184"/>
        <v>0</v>
      </c>
      <c r="AR88" s="59">
        <f t="shared" si="185"/>
        <v>0</v>
      </c>
      <c r="AS88" s="59">
        <f t="shared" si="186"/>
        <v>0</v>
      </c>
      <c r="AT88" s="59">
        <f t="shared" si="37"/>
        <v>0</v>
      </c>
      <c r="AU88" s="59">
        <f t="shared" si="187"/>
        <v>0</v>
      </c>
      <c r="AV88" s="59">
        <f t="shared" si="188"/>
        <v>0</v>
      </c>
      <c r="AW88" s="59">
        <f t="shared" si="189"/>
        <v>0</v>
      </c>
      <c r="AX88" s="191">
        <f>W88-AL88-AM88-AN88-AO88-AP88-AQ88-AR88-AS88-AU88-AV88-AW88</f>
        <v>0</v>
      </c>
      <c r="AY88" s="62">
        <f t="shared" si="190"/>
        <v>0</v>
      </c>
      <c r="AZ88" s="59"/>
      <c r="BA88" s="64"/>
      <c r="BB88" s="59">
        <f t="shared" si="77"/>
        <v>0</v>
      </c>
      <c r="BC88" s="59">
        <f t="shared" si="78"/>
        <v>0</v>
      </c>
      <c r="BD88" s="59">
        <f t="shared" si="79"/>
        <v>0</v>
      </c>
      <c r="BE88" s="59">
        <f t="shared" si="80"/>
        <v>0</v>
      </c>
      <c r="BF88" s="59">
        <f t="shared" si="81"/>
        <v>0</v>
      </c>
      <c r="BG88" s="59">
        <f t="shared" si="82"/>
        <v>0</v>
      </c>
      <c r="BH88" s="59">
        <f t="shared" si="83"/>
        <v>0</v>
      </c>
      <c r="BI88" s="59">
        <f t="shared" si="191"/>
        <v>0</v>
      </c>
      <c r="BJ88" s="59">
        <f t="shared" si="43"/>
        <v>0</v>
      </c>
      <c r="BK88" s="59">
        <f t="shared" si="192"/>
        <v>0</v>
      </c>
      <c r="BL88" s="59">
        <f t="shared" si="86"/>
        <v>0</v>
      </c>
      <c r="BM88" s="59">
        <f t="shared" si="87"/>
        <v>0</v>
      </c>
      <c r="BN88" s="191">
        <f>AA88-BB88-BC88-BD88-BE88-BF88-BG88-BH88-BI88-BK88-BL88-BM88</f>
        <v>0</v>
      </c>
      <c r="BO88" s="62">
        <f t="shared" si="193"/>
        <v>0</v>
      </c>
      <c r="BP88" s="59"/>
      <c r="BQ88" s="64"/>
      <c r="BR88" s="59">
        <f t="shared" si="89"/>
        <v>0</v>
      </c>
      <c r="BS88" s="59">
        <f t="shared" si="90"/>
        <v>0</v>
      </c>
      <c r="BT88" s="59">
        <f t="shared" si="91"/>
        <v>0</v>
      </c>
      <c r="BU88" s="59">
        <f t="shared" si="92"/>
        <v>0</v>
      </c>
      <c r="BV88" s="59">
        <f t="shared" si="93"/>
        <v>0</v>
      </c>
      <c r="BW88" s="59">
        <f t="shared" si="94"/>
        <v>0</v>
      </c>
      <c r="BX88" s="59">
        <f t="shared" si="95"/>
        <v>0</v>
      </c>
      <c r="BY88" s="59">
        <f t="shared" si="194"/>
        <v>0</v>
      </c>
      <c r="BZ88" s="59">
        <f t="shared" si="47"/>
        <v>0</v>
      </c>
      <c r="CA88" s="59">
        <f t="shared" si="195"/>
        <v>0</v>
      </c>
      <c r="CB88" s="59">
        <f t="shared" si="98"/>
        <v>0</v>
      </c>
      <c r="CC88" s="59">
        <f t="shared" si="99"/>
        <v>0</v>
      </c>
      <c r="CD88" s="191">
        <f>AE88-BR88-BS88-BT88-BU88-BV88-BW88-BX88-BY88-CA88-CB88-CC88</f>
        <v>0</v>
      </c>
      <c r="CE88" s="62">
        <f t="shared" si="196"/>
        <v>0</v>
      </c>
    </row>
    <row r="89" spans="1:83" x14ac:dyDescent="0.2">
      <c r="A89" s="360"/>
      <c r="B89" s="361"/>
      <c r="C89" s="362"/>
      <c r="D89" s="457"/>
      <c r="E89" s="365"/>
      <c r="G89" s="59">
        <f t="shared" si="169"/>
        <v>0</v>
      </c>
      <c r="H89" s="59"/>
      <c r="I89" s="59">
        <f t="shared" si="170"/>
        <v>0</v>
      </c>
      <c r="J89" s="59"/>
      <c r="K89" s="59">
        <f t="shared" si="171"/>
        <v>0</v>
      </c>
      <c r="L89" s="59"/>
      <c r="M89" s="59">
        <f t="shared" si="172"/>
        <v>0</v>
      </c>
      <c r="N89" s="59"/>
      <c r="O89" s="59">
        <f t="shared" si="173"/>
        <v>0</v>
      </c>
      <c r="P89" s="59"/>
      <c r="Q89" s="704">
        <f t="shared" si="168"/>
        <v>0</v>
      </c>
      <c r="R89" s="59"/>
      <c r="S89" s="59">
        <f t="shared" si="174"/>
        <v>0</v>
      </c>
      <c r="T89" s="59"/>
      <c r="U89" s="59">
        <f t="shared" ref="U89:U94" si="197">IF(G89="E",C90,0)</f>
        <v>0</v>
      </c>
      <c r="V89" s="59"/>
      <c r="W89" s="59">
        <f t="shared" si="175"/>
        <v>0</v>
      </c>
      <c r="X89" s="59"/>
      <c r="Y89" s="367"/>
      <c r="Z89" s="687"/>
      <c r="AA89" s="59">
        <f t="shared" si="176"/>
        <v>0</v>
      </c>
      <c r="AB89" s="59"/>
      <c r="AC89" s="367"/>
      <c r="AD89" s="687"/>
      <c r="AE89" s="59">
        <f t="shared" si="177"/>
        <v>0</v>
      </c>
      <c r="AF89" s="59"/>
      <c r="AG89" s="367"/>
      <c r="AH89" s="687"/>
      <c r="AI89" s="62">
        <f t="shared" si="178"/>
        <v>0</v>
      </c>
      <c r="AJ89" s="59"/>
      <c r="AK89" s="59"/>
      <c r="AL89" s="63">
        <f t="shared" si="179"/>
        <v>0</v>
      </c>
      <c r="AM89" s="59">
        <f t="shared" si="180"/>
        <v>0</v>
      </c>
      <c r="AN89" s="59">
        <f t="shared" si="181"/>
        <v>0</v>
      </c>
      <c r="AO89" s="59">
        <f t="shared" si="182"/>
        <v>0</v>
      </c>
      <c r="AP89" s="59">
        <f t="shared" si="183"/>
        <v>0</v>
      </c>
      <c r="AQ89" s="59">
        <f t="shared" si="184"/>
        <v>0</v>
      </c>
      <c r="AR89" s="59">
        <f t="shared" si="185"/>
        <v>0</v>
      </c>
      <c r="AS89" s="59">
        <f t="shared" si="186"/>
        <v>0</v>
      </c>
      <c r="AT89" s="59">
        <f t="shared" si="37"/>
        <v>0</v>
      </c>
      <c r="AU89" s="59">
        <f t="shared" si="187"/>
        <v>0</v>
      </c>
      <c r="AV89" s="59">
        <f t="shared" si="188"/>
        <v>0</v>
      </c>
      <c r="AW89" s="59">
        <f t="shared" si="189"/>
        <v>0</v>
      </c>
      <c r="AX89" s="191">
        <f t="shared" si="51"/>
        <v>0</v>
      </c>
      <c r="AY89" s="62">
        <f t="shared" si="190"/>
        <v>0</v>
      </c>
      <c r="AZ89" s="59"/>
      <c r="BA89" s="64"/>
      <c r="BB89" s="59">
        <f t="shared" si="77"/>
        <v>0</v>
      </c>
      <c r="BC89" s="59">
        <f t="shared" si="78"/>
        <v>0</v>
      </c>
      <c r="BD89" s="59">
        <f t="shared" si="79"/>
        <v>0</v>
      </c>
      <c r="BE89" s="59">
        <f t="shared" si="80"/>
        <v>0</v>
      </c>
      <c r="BF89" s="59">
        <f t="shared" si="81"/>
        <v>0</v>
      </c>
      <c r="BG89" s="59">
        <f t="shared" si="82"/>
        <v>0</v>
      </c>
      <c r="BH89" s="59">
        <f t="shared" si="83"/>
        <v>0</v>
      </c>
      <c r="BI89" s="59">
        <f t="shared" si="191"/>
        <v>0</v>
      </c>
      <c r="BJ89" s="59">
        <f t="shared" si="43"/>
        <v>0</v>
      </c>
      <c r="BK89" s="59">
        <f t="shared" si="192"/>
        <v>0</v>
      </c>
      <c r="BL89" s="59">
        <f t="shared" si="86"/>
        <v>0</v>
      </c>
      <c r="BM89" s="59">
        <f t="shared" si="87"/>
        <v>0</v>
      </c>
      <c r="BN89" s="191">
        <f t="shared" si="52"/>
        <v>0</v>
      </c>
      <c r="BO89" s="62">
        <f t="shared" si="193"/>
        <v>0</v>
      </c>
      <c r="BP89" s="59"/>
      <c r="BQ89" s="64"/>
      <c r="BR89" s="59">
        <f t="shared" si="89"/>
        <v>0</v>
      </c>
      <c r="BS89" s="59">
        <f t="shared" si="90"/>
        <v>0</v>
      </c>
      <c r="BT89" s="59">
        <f t="shared" si="91"/>
        <v>0</v>
      </c>
      <c r="BU89" s="59">
        <f t="shared" si="92"/>
        <v>0</v>
      </c>
      <c r="BV89" s="59">
        <f t="shared" si="93"/>
        <v>0</v>
      </c>
      <c r="BW89" s="59">
        <f t="shared" si="94"/>
        <v>0</v>
      </c>
      <c r="BX89" s="59">
        <f t="shared" si="95"/>
        <v>0</v>
      </c>
      <c r="BY89" s="59">
        <f t="shared" si="194"/>
        <v>0</v>
      </c>
      <c r="BZ89" s="59">
        <f t="shared" si="47"/>
        <v>0</v>
      </c>
      <c r="CA89" s="59">
        <f t="shared" si="195"/>
        <v>0</v>
      </c>
      <c r="CB89" s="59">
        <f t="shared" si="98"/>
        <v>0</v>
      </c>
      <c r="CC89" s="59">
        <f t="shared" si="99"/>
        <v>0</v>
      </c>
      <c r="CD89" s="191">
        <f t="shared" si="53"/>
        <v>0</v>
      </c>
      <c r="CE89" s="62">
        <f t="shared" si="196"/>
        <v>0</v>
      </c>
    </row>
    <row r="90" spans="1:83" x14ac:dyDescent="0.2">
      <c r="A90" s="360"/>
      <c r="B90" s="363"/>
      <c r="C90" s="362"/>
      <c r="D90" s="457"/>
      <c r="E90" s="365"/>
      <c r="G90" s="59">
        <f t="shared" si="169"/>
        <v>0</v>
      </c>
      <c r="H90" s="59"/>
      <c r="I90" s="59">
        <f t="shared" si="170"/>
        <v>0</v>
      </c>
      <c r="J90" s="59"/>
      <c r="K90" s="59">
        <f t="shared" si="171"/>
        <v>0</v>
      </c>
      <c r="L90" s="59"/>
      <c r="M90" s="59">
        <f t="shared" si="172"/>
        <v>0</v>
      </c>
      <c r="N90" s="59"/>
      <c r="O90" s="59">
        <f t="shared" si="173"/>
        <v>0</v>
      </c>
      <c r="P90" s="59"/>
      <c r="Q90" s="704">
        <f t="shared" si="168"/>
        <v>0</v>
      </c>
      <c r="R90" s="59"/>
      <c r="S90" s="59">
        <f t="shared" si="174"/>
        <v>0</v>
      </c>
      <c r="T90" s="59"/>
      <c r="U90" s="59">
        <f t="shared" si="197"/>
        <v>0</v>
      </c>
      <c r="V90" s="59"/>
      <c r="W90" s="59">
        <f t="shared" si="175"/>
        <v>0</v>
      </c>
      <c r="X90" s="59"/>
      <c r="Y90" s="367"/>
      <c r="Z90" s="687"/>
      <c r="AA90" s="59">
        <f t="shared" si="176"/>
        <v>0</v>
      </c>
      <c r="AB90" s="59"/>
      <c r="AC90" s="367"/>
      <c r="AD90" s="687"/>
      <c r="AE90" s="59">
        <f t="shared" si="177"/>
        <v>0</v>
      </c>
      <c r="AF90" s="59"/>
      <c r="AG90" s="367"/>
      <c r="AH90" s="687"/>
      <c r="AI90" s="62">
        <f t="shared" si="178"/>
        <v>0</v>
      </c>
      <c r="AJ90" s="59"/>
      <c r="AK90" s="59"/>
      <c r="AL90" s="63">
        <f t="shared" si="179"/>
        <v>0</v>
      </c>
      <c r="AM90" s="59">
        <f t="shared" si="180"/>
        <v>0</v>
      </c>
      <c r="AN90" s="59">
        <f t="shared" si="181"/>
        <v>0</v>
      </c>
      <c r="AO90" s="59">
        <f t="shared" si="182"/>
        <v>0</v>
      </c>
      <c r="AP90" s="59">
        <f t="shared" si="183"/>
        <v>0</v>
      </c>
      <c r="AQ90" s="59">
        <f t="shared" si="184"/>
        <v>0</v>
      </c>
      <c r="AR90" s="59">
        <f t="shared" si="185"/>
        <v>0</v>
      </c>
      <c r="AS90" s="59">
        <f t="shared" si="186"/>
        <v>0</v>
      </c>
      <c r="AT90" s="59">
        <f t="shared" ref="AT90:AT153" si="198">IF(Y90="SO",W90,0)</f>
        <v>0</v>
      </c>
      <c r="AU90" s="59">
        <f t="shared" si="187"/>
        <v>0</v>
      </c>
      <c r="AV90" s="59">
        <f t="shared" si="188"/>
        <v>0</v>
      </c>
      <c r="AW90" s="59">
        <f t="shared" si="189"/>
        <v>0</v>
      </c>
      <c r="AX90" s="191">
        <f t="shared" si="51"/>
        <v>0</v>
      </c>
      <c r="AY90" s="62">
        <f t="shared" si="190"/>
        <v>0</v>
      </c>
      <c r="AZ90" s="59"/>
      <c r="BA90" s="64"/>
      <c r="BB90" s="59">
        <f t="shared" si="77"/>
        <v>0</v>
      </c>
      <c r="BC90" s="59">
        <f t="shared" si="78"/>
        <v>0</v>
      </c>
      <c r="BD90" s="59">
        <f t="shared" si="79"/>
        <v>0</v>
      </c>
      <c r="BE90" s="59">
        <f t="shared" si="80"/>
        <v>0</v>
      </c>
      <c r="BF90" s="59">
        <f t="shared" si="81"/>
        <v>0</v>
      </c>
      <c r="BG90" s="59">
        <f t="shared" si="82"/>
        <v>0</v>
      </c>
      <c r="BH90" s="59">
        <f t="shared" si="83"/>
        <v>0</v>
      </c>
      <c r="BI90" s="59">
        <f t="shared" si="191"/>
        <v>0</v>
      </c>
      <c r="BJ90" s="59">
        <f t="shared" ref="BJ90:BJ153" si="199">IF(AC90="SO",AA90,0)</f>
        <v>0</v>
      </c>
      <c r="BK90" s="59">
        <f t="shared" si="192"/>
        <v>0</v>
      </c>
      <c r="BL90" s="59">
        <f t="shared" si="86"/>
        <v>0</v>
      </c>
      <c r="BM90" s="59">
        <f t="shared" si="87"/>
        <v>0</v>
      </c>
      <c r="BN90" s="191">
        <f t="shared" si="52"/>
        <v>0</v>
      </c>
      <c r="BO90" s="62">
        <f t="shared" si="193"/>
        <v>0</v>
      </c>
      <c r="BP90" s="59"/>
      <c r="BQ90" s="64"/>
      <c r="BR90" s="59">
        <f t="shared" si="89"/>
        <v>0</v>
      </c>
      <c r="BS90" s="59">
        <f t="shared" si="90"/>
        <v>0</v>
      </c>
      <c r="BT90" s="59">
        <f t="shared" si="91"/>
        <v>0</v>
      </c>
      <c r="BU90" s="59">
        <f t="shared" si="92"/>
        <v>0</v>
      </c>
      <c r="BV90" s="59">
        <f t="shared" si="93"/>
        <v>0</v>
      </c>
      <c r="BW90" s="59">
        <f t="shared" si="94"/>
        <v>0</v>
      </c>
      <c r="BX90" s="59">
        <f t="shared" si="95"/>
        <v>0</v>
      </c>
      <c r="BY90" s="59">
        <f t="shared" si="194"/>
        <v>0</v>
      </c>
      <c r="BZ90" s="59">
        <f t="shared" ref="BZ90:BZ153" si="200">IF(AG90="SO",AE90,0)</f>
        <v>0</v>
      </c>
      <c r="CA90" s="59">
        <f t="shared" si="195"/>
        <v>0</v>
      </c>
      <c r="CB90" s="59">
        <f t="shared" si="98"/>
        <v>0</v>
      </c>
      <c r="CC90" s="59">
        <f t="shared" si="99"/>
        <v>0</v>
      </c>
      <c r="CD90" s="191">
        <f t="shared" si="53"/>
        <v>0</v>
      </c>
      <c r="CE90" s="62">
        <f t="shared" si="196"/>
        <v>0</v>
      </c>
    </row>
    <row r="91" spans="1:83" x14ac:dyDescent="0.2">
      <c r="A91" s="360"/>
      <c r="B91" s="363"/>
      <c r="C91" s="362"/>
      <c r="D91" s="457"/>
      <c r="E91" s="365"/>
      <c r="G91" s="59">
        <f t="shared" si="169"/>
        <v>0</v>
      </c>
      <c r="H91" s="59"/>
      <c r="I91" s="59">
        <f t="shared" si="170"/>
        <v>0</v>
      </c>
      <c r="J91" s="59"/>
      <c r="K91" s="59">
        <f t="shared" si="171"/>
        <v>0</v>
      </c>
      <c r="L91" s="59"/>
      <c r="M91" s="59">
        <f t="shared" si="172"/>
        <v>0</v>
      </c>
      <c r="N91" s="59"/>
      <c r="O91" s="59">
        <f t="shared" si="173"/>
        <v>0</v>
      </c>
      <c r="P91" s="59"/>
      <c r="Q91" s="704">
        <f t="shared" si="168"/>
        <v>0</v>
      </c>
      <c r="R91" s="59"/>
      <c r="S91" s="59">
        <f t="shared" si="174"/>
        <v>0</v>
      </c>
      <c r="T91" s="59"/>
      <c r="U91" s="59">
        <f t="shared" si="197"/>
        <v>0</v>
      </c>
      <c r="V91" s="59"/>
      <c r="W91" s="59">
        <f t="shared" si="175"/>
        <v>0</v>
      </c>
      <c r="X91" s="59"/>
      <c r="Y91" s="367"/>
      <c r="Z91" s="687"/>
      <c r="AA91" s="59">
        <f t="shared" si="176"/>
        <v>0</v>
      </c>
      <c r="AB91" s="59"/>
      <c r="AC91" s="367"/>
      <c r="AD91" s="687"/>
      <c r="AE91" s="59">
        <f t="shared" si="177"/>
        <v>0</v>
      </c>
      <c r="AF91" s="59"/>
      <c r="AG91" s="367"/>
      <c r="AH91" s="687"/>
      <c r="AI91" s="62">
        <f t="shared" si="178"/>
        <v>0</v>
      </c>
      <c r="AJ91" s="59"/>
      <c r="AK91" s="59"/>
      <c r="AL91" s="63">
        <f t="shared" si="179"/>
        <v>0</v>
      </c>
      <c r="AM91" s="59">
        <f t="shared" si="180"/>
        <v>0</v>
      </c>
      <c r="AN91" s="59">
        <f t="shared" si="181"/>
        <v>0</v>
      </c>
      <c r="AO91" s="59">
        <f t="shared" si="182"/>
        <v>0</v>
      </c>
      <c r="AP91" s="59">
        <f t="shared" si="183"/>
        <v>0</v>
      </c>
      <c r="AQ91" s="59">
        <f t="shared" si="184"/>
        <v>0</v>
      </c>
      <c r="AR91" s="59">
        <f t="shared" si="185"/>
        <v>0</v>
      </c>
      <c r="AS91" s="59">
        <f t="shared" si="186"/>
        <v>0</v>
      </c>
      <c r="AT91" s="59">
        <f t="shared" si="198"/>
        <v>0</v>
      </c>
      <c r="AU91" s="59">
        <f t="shared" si="187"/>
        <v>0</v>
      </c>
      <c r="AV91" s="59">
        <f t="shared" si="188"/>
        <v>0</v>
      </c>
      <c r="AW91" s="59">
        <f t="shared" si="189"/>
        <v>0</v>
      </c>
      <c r="AX91" s="191">
        <f t="shared" si="51"/>
        <v>0</v>
      </c>
      <c r="AY91" s="62">
        <f t="shared" si="190"/>
        <v>0</v>
      </c>
      <c r="AZ91" s="59"/>
      <c r="BA91" s="64"/>
      <c r="BB91" s="59">
        <f t="shared" si="77"/>
        <v>0</v>
      </c>
      <c r="BC91" s="59">
        <f t="shared" si="78"/>
        <v>0</v>
      </c>
      <c r="BD91" s="59">
        <f t="shared" si="79"/>
        <v>0</v>
      </c>
      <c r="BE91" s="59">
        <f t="shared" si="80"/>
        <v>0</v>
      </c>
      <c r="BF91" s="59">
        <f t="shared" si="81"/>
        <v>0</v>
      </c>
      <c r="BG91" s="59">
        <f t="shared" si="82"/>
        <v>0</v>
      </c>
      <c r="BH91" s="59">
        <f t="shared" si="83"/>
        <v>0</v>
      </c>
      <c r="BI91" s="59">
        <f t="shared" si="191"/>
        <v>0</v>
      </c>
      <c r="BJ91" s="59">
        <f t="shared" si="199"/>
        <v>0</v>
      </c>
      <c r="BK91" s="59">
        <f t="shared" si="192"/>
        <v>0</v>
      </c>
      <c r="BL91" s="59">
        <f t="shared" si="86"/>
        <v>0</v>
      </c>
      <c r="BM91" s="59">
        <f t="shared" si="87"/>
        <v>0</v>
      </c>
      <c r="BN91" s="191">
        <f t="shared" si="52"/>
        <v>0</v>
      </c>
      <c r="BO91" s="62">
        <f t="shared" si="193"/>
        <v>0</v>
      </c>
      <c r="BP91" s="59"/>
      <c r="BQ91" s="64"/>
      <c r="BR91" s="59">
        <f t="shared" si="89"/>
        <v>0</v>
      </c>
      <c r="BS91" s="59">
        <f t="shared" si="90"/>
        <v>0</v>
      </c>
      <c r="BT91" s="59">
        <f t="shared" si="91"/>
        <v>0</v>
      </c>
      <c r="BU91" s="59">
        <f t="shared" si="92"/>
        <v>0</v>
      </c>
      <c r="BV91" s="59">
        <f t="shared" si="93"/>
        <v>0</v>
      </c>
      <c r="BW91" s="59">
        <f t="shared" si="94"/>
        <v>0</v>
      </c>
      <c r="BX91" s="59">
        <f t="shared" si="95"/>
        <v>0</v>
      </c>
      <c r="BY91" s="59">
        <f t="shared" si="194"/>
        <v>0</v>
      </c>
      <c r="BZ91" s="59">
        <f t="shared" si="200"/>
        <v>0</v>
      </c>
      <c r="CA91" s="59">
        <f t="shared" si="195"/>
        <v>0</v>
      </c>
      <c r="CB91" s="59">
        <f t="shared" si="98"/>
        <v>0</v>
      </c>
      <c r="CC91" s="59">
        <f t="shared" si="99"/>
        <v>0</v>
      </c>
      <c r="CD91" s="191">
        <f t="shared" si="53"/>
        <v>0</v>
      </c>
      <c r="CE91" s="62">
        <f t="shared" si="196"/>
        <v>0</v>
      </c>
    </row>
    <row r="92" spans="1:83" x14ac:dyDescent="0.2">
      <c r="A92" s="360"/>
      <c r="B92" s="363"/>
      <c r="C92" s="362"/>
      <c r="D92" s="457"/>
      <c r="E92" s="365"/>
      <c r="G92" s="59">
        <f t="shared" si="169"/>
        <v>0</v>
      </c>
      <c r="H92" s="59"/>
      <c r="I92" s="59">
        <f t="shared" si="170"/>
        <v>0</v>
      </c>
      <c r="J92" s="59"/>
      <c r="K92" s="59">
        <f t="shared" si="171"/>
        <v>0</v>
      </c>
      <c r="L92" s="59"/>
      <c r="M92" s="59">
        <f t="shared" si="172"/>
        <v>0</v>
      </c>
      <c r="N92" s="59"/>
      <c r="O92" s="59">
        <f t="shared" si="173"/>
        <v>0</v>
      </c>
      <c r="P92" s="59"/>
      <c r="Q92" s="704">
        <f t="shared" si="168"/>
        <v>0</v>
      </c>
      <c r="R92" s="59"/>
      <c r="S92" s="59">
        <f t="shared" si="174"/>
        <v>0</v>
      </c>
      <c r="T92" s="59"/>
      <c r="U92" s="59">
        <f t="shared" si="197"/>
        <v>0</v>
      </c>
      <c r="V92" s="59"/>
      <c r="W92" s="59">
        <f t="shared" si="175"/>
        <v>0</v>
      </c>
      <c r="X92" s="59"/>
      <c r="Y92" s="367"/>
      <c r="Z92" s="687"/>
      <c r="AA92" s="59">
        <f t="shared" si="176"/>
        <v>0</v>
      </c>
      <c r="AB92" s="59"/>
      <c r="AC92" s="367"/>
      <c r="AD92" s="687"/>
      <c r="AE92" s="59">
        <f t="shared" si="177"/>
        <v>0</v>
      </c>
      <c r="AF92" s="59"/>
      <c r="AG92" s="367"/>
      <c r="AH92" s="687"/>
      <c r="AI92" s="62">
        <f t="shared" si="178"/>
        <v>0</v>
      </c>
      <c r="AJ92" s="59"/>
      <c r="AK92" s="59"/>
      <c r="AL92" s="63">
        <f t="shared" si="179"/>
        <v>0</v>
      </c>
      <c r="AM92" s="59">
        <f t="shared" si="180"/>
        <v>0</v>
      </c>
      <c r="AN92" s="59">
        <f t="shared" si="181"/>
        <v>0</v>
      </c>
      <c r="AO92" s="59">
        <f t="shared" si="182"/>
        <v>0</v>
      </c>
      <c r="AP92" s="59">
        <f t="shared" si="183"/>
        <v>0</v>
      </c>
      <c r="AQ92" s="59">
        <f t="shared" si="184"/>
        <v>0</v>
      </c>
      <c r="AR92" s="59">
        <f t="shared" si="185"/>
        <v>0</v>
      </c>
      <c r="AS92" s="59">
        <f t="shared" si="186"/>
        <v>0</v>
      </c>
      <c r="AT92" s="59">
        <f t="shared" si="198"/>
        <v>0</v>
      </c>
      <c r="AU92" s="59">
        <f t="shared" si="187"/>
        <v>0</v>
      </c>
      <c r="AV92" s="59">
        <f t="shared" si="188"/>
        <v>0</v>
      </c>
      <c r="AW92" s="59">
        <f t="shared" si="189"/>
        <v>0</v>
      </c>
      <c r="AX92" s="191">
        <f t="shared" si="51"/>
        <v>0</v>
      </c>
      <c r="AY92" s="62">
        <f t="shared" si="190"/>
        <v>0</v>
      </c>
      <c r="AZ92" s="59"/>
      <c r="BA92" s="64"/>
      <c r="BB92" s="59">
        <f t="shared" si="77"/>
        <v>0</v>
      </c>
      <c r="BC92" s="59">
        <f t="shared" si="78"/>
        <v>0</v>
      </c>
      <c r="BD92" s="59">
        <f t="shared" si="79"/>
        <v>0</v>
      </c>
      <c r="BE92" s="59">
        <f t="shared" si="80"/>
        <v>0</v>
      </c>
      <c r="BF92" s="59">
        <f t="shared" si="81"/>
        <v>0</v>
      </c>
      <c r="BG92" s="59">
        <f t="shared" si="82"/>
        <v>0</v>
      </c>
      <c r="BH92" s="59">
        <f t="shared" si="83"/>
        <v>0</v>
      </c>
      <c r="BI92" s="59">
        <f t="shared" si="191"/>
        <v>0</v>
      </c>
      <c r="BJ92" s="59">
        <f t="shared" si="199"/>
        <v>0</v>
      </c>
      <c r="BK92" s="59">
        <f t="shared" si="192"/>
        <v>0</v>
      </c>
      <c r="BL92" s="59">
        <f t="shared" si="86"/>
        <v>0</v>
      </c>
      <c r="BM92" s="59">
        <f t="shared" si="87"/>
        <v>0</v>
      </c>
      <c r="BN92" s="191">
        <f t="shared" si="52"/>
        <v>0</v>
      </c>
      <c r="BO92" s="62">
        <f t="shared" si="193"/>
        <v>0</v>
      </c>
      <c r="BP92" s="59"/>
      <c r="BQ92" s="64"/>
      <c r="BR92" s="59">
        <f t="shared" si="89"/>
        <v>0</v>
      </c>
      <c r="BS92" s="59">
        <f t="shared" si="90"/>
        <v>0</v>
      </c>
      <c r="BT92" s="59">
        <f t="shared" si="91"/>
        <v>0</v>
      </c>
      <c r="BU92" s="59">
        <f t="shared" si="92"/>
        <v>0</v>
      </c>
      <c r="BV92" s="59">
        <f t="shared" si="93"/>
        <v>0</v>
      </c>
      <c r="BW92" s="59">
        <f t="shared" si="94"/>
        <v>0</v>
      </c>
      <c r="BX92" s="59">
        <f t="shared" si="95"/>
        <v>0</v>
      </c>
      <c r="BY92" s="59">
        <f t="shared" si="194"/>
        <v>0</v>
      </c>
      <c r="BZ92" s="59">
        <f t="shared" si="200"/>
        <v>0</v>
      </c>
      <c r="CA92" s="59">
        <f t="shared" si="195"/>
        <v>0</v>
      </c>
      <c r="CB92" s="59">
        <f t="shared" si="98"/>
        <v>0</v>
      </c>
      <c r="CC92" s="59">
        <f t="shared" si="99"/>
        <v>0</v>
      </c>
      <c r="CD92" s="191">
        <f t="shared" si="53"/>
        <v>0</v>
      </c>
      <c r="CE92" s="62">
        <f t="shared" si="196"/>
        <v>0</v>
      </c>
    </row>
    <row r="93" spans="1:83" x14ac:dyDescent="0.2">
      <c r="A93" s="364"/>
      <c r="B93" s="363"/>
      <c r="C93" s="362"/>
      <c r="D93" s="457"/>
      <c r="E93" s="366"/>
      <c r="G93" s="59">
        <f t="shared" si="169"/>
        <v>0</v>
      </c>
      <c r="H93" s="59"/>
      <c r="I93" s="59">
        <f t="shared" si="170"/>
        <v>0</v>
      </c>
      <c r="J93" s="59"/>
      <c r="K93" s="59">
        <f t="shared" si="171"/>
        <v>0</v>
      </c>
      <c r="L93" s="59"/>
      <c r="M93" s="59">
        <f t="shared" si="172"/>
        <v>0</v>
      </c>
      <c r="N93" s="59"/>
      <c r="O93" s="59">
        <f t="shared" si="173"/>
        <v>0</v>
      </c>
      <c r="P93" s="59"/>
      <c r="Q93" s="704">
        <f t="shared" si="168"/>
        <v>0</v>
      </c>
      <c r="R93" s="59"/>
      <c r="S93" s="59">
        <f t="shared" si="174"/>
        <v>0</v>
      </c>
      <c r="T93" s="59"/>
      <c r="U93" s="59">
        <f t="shared" si="197"/>
        <v>0</v>
      </c>
      <c r="V93" s="59"/>
      <c r="W93" s="59">
        <f t="shared" si="175"/>
        <v>0</v>
      </c>
      <c r="X93" s="59"/>
      <c r="Y93" s="367"/>
      <c r="Z93" s="687"/>
      <c r="AA93" s="59">
        <f t="shared" si="176"/>
        <v>0</v>
      </c>
      <c r="AB93" s="59"/>
      <c r="AC93" s="367"/>
      <c r="AD93" s="687"/>
      <c r="AE93" s="59">
        <f t="shared" si="177"/>
        <v>0</v>
      </c>
      <c r="AF93" s="59"/>
      <c r="AG93" s="367"/>
      <c r="AH93" s="687"/>
      <c r="AI93" s="62">
        <f t="shared" si="178"/>
        <v>0</v>
      </c>
      <c r="AJ93" s="59"/>
      <c r="AK93" s="59"/>
      <c r="AL93" s="63">
        <f t="shared" si="179"/>
        <v>0</v>
      </c>
      <c r="AM93" s="59">
        <f t="shared" si="180"/>
        <v>0</v>
      </c>
      <c r="AN93" s="59">
        <f t="shared" si="181"/>
        <v>0</v>
      </c>
      <c r="AO93" s="59">
        <f t="shared" si="182"/>
        <v>0</v>
      </c>
      <c r="AP93" s="59">
        <f t="shared" si="183"/>
        <v>0</v>
      </c>
      <c r="AQ93" s="59">
        <f t="shared" si="184"/>
        <v>0</v>
      </c>
      <c r="AR93" s="59">
        <f t="shared" si="185"/>
        <v>0</v>
      </c>
      <c r="AS93" s="59">
        <f t="shared" si="186"/>
        <v>0</v>
      </c>
      <c r="AT93" s="59">
        <f t="shared" si="198"/>
        <v>0</v>
      </c>
      <c r="AU93" s="59">
        <f t="shared" si="187"/>
        <v>0</v>
      </c>
      <c r="AV93" s="59">
        <f t="shared" si="188"/>
        <v>0</v>
      </c>
      <c r="AW93" s="59">
        <f t="shared" si="189"/>
        <v>0</v>
      </c>
      <c r="AX93" s="191">
        <f t="shared" si="51"/>
        <v>0</v>
      </c>
      <c r="AY93" s="62">
        <f t="shared" si="190"/>
        <v>0</v>
      </c>
      <c r="AZ93" s="59"/>
      <c r="BA93" s="64"/>
      <c r="BB93" s="59">
        <f t="shared" si="77"/>
        <v>0</v>
      </c>
      <c r="BC93" s="59">
        <f t="shared" si="78"/>
        <v>0</v>
      </c>
      <c r="BD93" s="59">
        <f t="shared" si="79"/>
        <v>0</v>
      </c>
      <c r="BE93" s="59">
        <f t="shared" si="80"/>
        <v>0</v>
      </c>
      <c r="BF93" s="59">
        <f t="shared" si="81"/>
        <v>0</v>
      </c>
      <c r="BG93" s="59">
        <f t="shared" si="82"/>
        <v>0</v>
      </c>
      <c r="BH93" s="59">
        <f t="shared" si="83"/>
        <v>0</v>
      </c>
      <c r="BI93" s="59">
        <f t="shared" si="191"/>
        <v>0</v>
      </c>
      <c r="BJ93" s="59">
        <f t="shared" si="199"/>
        <v>0</v>
      </c>
      <c r="BK93" s="59">
        <f t="shared" si="192"/>
        <v>0</v>
      </c>
      <c r="BL93" s="59">
        <f t="shared" si="86"/>
        <v>0</v>
      </c>
      <c r="BM93" s="59">
        <f t="shared" si="87"/>
        <v>0</v>
      </c>
      <c r="BN93" s="191">
        <f t="shared" si="52"/>
        <v>0</v>
      </c>
      <c r="BO93" s="62">
        <f t="shared" si="193"/>
        <v>0</v>
      </c>
      <c r="BP93" s="59"/>
      <c r="BQ93" s="64"/>
      <c r="BR93" s="59">
        <f t="shared" si="89"/>
        <v>0</v>
      </c>
      <c r="BS93" s="59">
        <f t="shared" si="90"/>
        <v>0</v>
      </c>
      <c r="BT93" s="59">
        <f t="shared" si="91"/>
        <v>0</v>
      </c>
      <c r="BU93" s="59">
        <f t="shared" si="92"/>
        <v>0</v>
      </c>
      <c r="BV93" s="59">
        <f t="shared" si="93"/>
        <v>0</v>
      </c>
      <c r="BW93" s="59">
        <f t="shared" si="94"/>
        <v>0</v>
      </c>
      <c r="BX93" s="59">
        <f t="shared" si="95"/>
        <v>0</v>
      </c>
      <c r="BY93" s="59">
        <f t="shared" si="194"/>
        <v>0</v>
      </c>
      <c r="BZ93" s="59">
        <f t="shared" si="200"/>
        <v>0</v>
      </c>
      <c r="CA93" s="59">
        <f t="shared" si="195"/>
        <v>0</v>
      </c>
      <c r="CB93" s="59">
        <f t="shared" si="98"/>
        <v>0</v>
      </c>
      <c r="CC93" s="59">
        <f t="shared" si="99"/>
        <v>0</v>
      </c>
      <c r="CD93" s="191">
        <f t="shared" si="53"/>
        <v>0</v>
      </c>
      <c r="CE93" s="62">
        <f t="shared" si="196"/>
        <v>0</v>
      </c>
    </row>
    <row r="94" spans="1:83" x14ac:dyDescent="0.2">
      <c r="A94" s="364"/>
      <c r="B94" s="363"/>
      <c r="C94" s="362"/>
      <c r="D94" s="457"/>
      <c r="E94" s="366"/>
      <c r="G94" s="59">
        <f t="shared" ref="G94:G125" si="201">IF(E94="G-T",C94,0)</f>
        <v>0</v>
      </c>
      <c r="H94" s="59"/>
      <c r="I94" s="59">
        <f t="shared" ref="I94:I125" si="202">IF(E94="G-S",C94,0)</f>
        <v>0</v>
      </c>
      <c r="J94" s="59"/>
      <c r="K94" s="59">
        <f t="shared" ref="K94:K125" si="203">IF(E94="G-I",C94,0)</f>
        <v>0</v>
      </c>
      <c r="L94" s="59"/>
      <c r="M94" s="59">
        <f t="shared" ref="M94:M125" si="204">IF(E94="G-U",C94,0)</f>
        <v>0</v>
      </c>
      <c r="N94" s="59"/>
      <c r="O94" s="59">
        <f t="shared" ref="O94:O125" si="205">IF(E94="G-G",C94,0)</f>
        <v>0</v>
      </c>
      <c r="P94" s="59"/>
      <c r="Q94" s="704">
        <f t="shared" si="168"/>
        <v>0</v>
      </c>
      <c r="R94" s="59"/>
      <c r="S94" s="59">
        <f t="shared" ref="S94:S125" si="206">IF(E94="T",C94,0)</f>
        <v>0</v>
      </c>
      <c r="T94" s="59"/>
      <c r="U94" s="59">
        <f t="shared" si="197"/>
        <v>0</v>
      </c>
      <c r="V94" s="59"/>
      <c r="W94" s="59">
        <f t="shared" ref="W94:W125" si="207">IF(E94="CS",C94,0)</f>
        <v>0</v>
      </c>
      <c r="X94" s="59"/>
      <c r="Y94" s="367"/>
      <c r="Z94" s="687"/>
      <c r="AA94" s="59">
        <f t="shared" ref="AA94:AA125" si="208">IF(E94="O",C94,0)</f>
        <v>0</v>
      </c>
      <c r="AB94" s="59"/>
      <c r="AC94" s="367"/>
      <c r="AD94" s="687"/>
      <c r="AE94" s="59">
        <f t="shared" ref="AE94:AE125" si="209">IF(E94="C",C94,0)</f>
        <v>0</v>
      </c>
      <c r="AF94" s="59"/>
      <c r="AG94" s="367"/>
      <c r="AH94" s="687"/>
      <c r="AI94" s="62">
        <f t="shared" ref="AI94:AI125" si="210">SUM(G94:AG94)</f>
        <v>0</v>
      </c>
      <c r="AJ94" s="59"/>
      <c r="AK94" s="59"/>
      <c r="AL94" s="63">
        <f t="shared" ref="AL94:AL125" si="211">IF(Y94="I",W94,0)</f>
        <v>0</v>
      </c>
      <c r="AM94" s="59">
        <f t="shared" ref="AM94:AM125" si="212">IF(Y94="SS",W94,0)</f>
        <v>0</v>
      </c>
      <c r="AN94" s="59">
        <f t="shared" ref="AN94:AN125" si="213">IF(Y94="SI",W94,0)</f>
        <v>0</v>
      </c>
      <c r="AO94" s="59">
        <f t="shared" ref="AO94:AO125" si="214">IF(Y94="SD",W94,0)</f>
        <v>0</v>
      </c>
      <c r="AP94" s="59">
        <f t="shared" ref="AP94:AP125" si="215">IF(Y94="SSA",W94,0)</f>
        <v>0</v>
      </c>
      <c r="AQ94" s="59">
        <f t="shared" ref="AQ94:AQ125" si="216">IF(Y94="SB",W94,0)</f>
        <v>0</v>
      </c>
      <c r="AR94" s="59">
        <f t="shared" ref="AR94:AR125" si="217">IF(Y94="SOM",W94,0)</f>
        <v>0</v>
      </c>
      <c r="AS94" s="59">
        <f t="shared" ref="AS94:AS125" si="218">IF(Y94="ST",W94,0)</f>
        <v>0</v>
      </c>
      <c r="AT94" s="59">
        <f t="shared" si="198"/>
        <v>0</v>
      </c>
      <c r="AU94" s="59">
        <f t="shared" ref="AU94:AU125" si="219">IF(Y94="FS",W94,0)</f>
        <v>0</v>
      </c>
      <c r="AV94" s="59">
        <f t="shared" ref="AV94:AV125" si="220">IF(Y94="CS",W94,0)</f>
        <v>0</v>
      </c>
      <c r="AW94" s="59">
        <f t="shared" ref="AW94:AW125" si="221">IF(Y94="IN",W94,0)</f>
        <v>0</v>
      </c>
      <c r="AX94" s="191">
        <f t="shared" si="51"/>
        <v>0</v>
      </c>
      <c r="AY94" s="62">
        <f t="shared" ref="AY94:AY125" si="222">SUM(AL94:AX94)</f>
        <v>0</v>
      </c>
      <c r="AZ94" s="59"/>
      <c r="BA94" s="64"/>
      <c r="BB94" s="59">
        <f t="shared" ref="BB94:BB125" si="223">IF($AC94="I",$AA94,0)</f>
        <v>0</v>
      </c>
      <c r="BC94" s="59">
        <f t="shared" ref="BC94:BC125" si="224">IF($AC94="SS",$AA94,0)</f>
        <v>0</v>
      </c>
      <c r="BD94" s="59">
        <f t="shared" ref="BD94:BD125" si="225">IF($AC94="SI",$AA94,0)</f>
        <v>0</v>
      </c>
      <c r="BE94" s="59">
        <f t="shared" ref="BE94:BE125" si="226">IF($AC94="SD",$AA94,0)</f>
        <v>0</v>
      </c>
      <c r="BF94" s="59">
        <f t="shared" ref="BF94:BF125" si="227">IF($AC94="SSA",$AA94,0)</f>
        <v>0</v>
      </c>
      <c r="BG94" s="59">
        <f t="shared" ref="BG94:BG125" si="228">IF($AC94="SB",$AA94,0)</f>
        <v>0</v>
      </c>
      <c r="BH94" s="59">
        <f t="shared" ref="BH94:BH125" si="229">IF($AC94="SOM",$AA94,0)</f>
        <v>0</v>
      </c>
      <c r="BI94" s="59">
        <f t="shared" ref="BI94:BI125" si="230">IF(AC94="ST",AA94,0)</f>
        <v>0</v>
      </c>
      <c r="BJ94" s="59">
        <f t="shared" si="199"/>
        <v>0</v>
      </c>
      <c r="BK94" s="59">
        <f t="shared" ref="BK94:BK125" si="231">IF(AC94="FS",AA94,0)</f>
        <v>0</v>
      </c>
      <c r="BL94" s="59">
        <f t="shared" ref="BL94:BL125" si="232">IF($AC94="CS",$AA94,0)</f>
        <v>0</v>
      </c>
      <c r="BM94" s="59">
        <f t="shared" ref="BM94:BM125" si="233">IF($AC94="IN",$AA94,0)</f>
        <v>0</v>
      </c>
      <c r="BN94" s="191">
        <f t="shared" si="52"/>
        <v>0</v>
      </c>
      <c r="BO94" s="62">
        <f t="shared" ref="BO94:BO125" si="234">SUM(BB94:BN94)</f>
        <v>0</v>
      </c>
      <c r="BP94" s="59"/>
      <c r="BQ94" s="64"/>
      <c r="BR94" s="59">
        <f t="shared" ref="BR94:BR125" si="235">IF($AG94="I",$AE94,0)</f>
        <v>0</v>
      </c>
      <c r="BS94" s="59">
        <f t="shared" ref="BS94:BS125" si="236">IF($AG94="SS",$AE94,0)</f>
        <v>0</v>
      </c>
      <c r="BT94" s="59">
        <f t="shared" ref="BT94:BT125" si="237">IF($AG94="SI",$AE94,0)</f>
        <v>0</v>
      </c>
      <c r="BU94" s="59">
        <f t="shared" ref="BU94:BU125" si="238">IF($AG94="SD",$AE94,0)</f>
        <v>0</v>
      </c>
      <c r="BV94" s="59">
        <f t="shared" ref="BV94:BV125" si="239">IF($AG94="SSA",$AE94,0)</f>
        <v>0</v>
      </c>
      <c r="BW94" s="59">
        <f t="shared" ref="BW94:BW125" si="240">IF($AG94="SB",$AE94,0)</f>
        <v>0</v>
      </c>
      <c r="BX94" s="59">
        <f t="shared" ref="BX94:BX125" si="241">IF($AG94="SOM",$AE94,0)</f>
        <v>0</v>
      </c>
      <c r="BY94" s="59">
        <f t="shared" ref="BY94:BY125" si="242">IF(AG94="ST",AE94,0)</f>
        <v>0</v>
      </c>
      <c r="BZ94" s="59">
        <f t="shared" si="200"/>
        <v>0</v>
      </c>
      <c r="CA94" s="59">
        <f t="shared" ref="CA94:CA125" si="243">IF(AG94="FS",AE94,0)</f>
        <v>0</v>
      </c>
      <c r="CB94" s="59">
        <f t="shared" ref="CB94:CB125" si="244">IF($AG94="CS",$AE94,0)</f>
        <v>0</v>
      </c>
      <c r="CC94" s="59">
        <f t="shared" ref="CC94:CC125" si="245">IF($AG94="IN",$AE94,0)</f>
        <v>0</v>
      </c>
      <c r="CD94" s="191">
        <f t="shared" si="53"/>
        <v>0</v>
      </c>
      <c r="CE94" s="62">
        <f t="shared" ref="CE94:CE125" si="246">SUM(BR94:CD94)</f>
        <v>0</v>
      </c>
    </row>
    <row r="95" spans="1:83" x14ac:dyDescent="0.2">
      <c r="A95" s="364"/>
      <c r="B95" s="363"/>
      <c r="C95" s="362"/>
      <c r="D95" s="457"/>
      <c r="E95" s="366"/>
      <c r="G95" s="59">
        <f t="shared" si="201"/>
        <v>0</v>
      </c>
      <c r="H95" s="59"/>
      <c r="I95" s="59">
        <f t="shared" si="202"/>
        <v>0</v>
      </c>
      <c r="J95" s="59"/>
      <c r="K95" s="59">
        <f t="shared" si="203"/>
        <v>0</v>
      </c>
      <c r="L95" s="59"/>
      <c r="M95" s="59">
        <f t="shared" si="204"/>
        <v>0</v>
      </c>
      <c r="N95" s="59"/>
      <c r="O95" s="59">
        <f t="shared" si="205"/>
        <v>0</v>
      </c>
      <c r="P95" s="59"/>
      <c r="Q95" s="704">
        <f t="shared" si="168"/>
        <v>0</v>
      </c>
      <c r="R95" s="59"/>
      <c r="S95" s="59">
        <f t="shared" si="206"/>
        <v>0</v>
      </c>
      <c r="T95" s="59"/>
      <c r="U95" s="59">
        <f t="shared" ref="U95:U158" si="247">IF(G95="E",C96,0)</f>
        <v>0</v>
      </c>
      <c r="V95" s="59"/>
      <c r="W95" s="59">
        <f t="shared" si="207"/>
        <v>0</v>
      </c>
      <c r="X95" s="59"/>
      <c r="Y95" s="367"/>
      <c r="Z95" s="687"/>
      <c r="AA95" s="59">
        <f t="shared" si="208"/>
        <v>0</v>
      </c>
      <c r="AB95" s="59"/>
      <c r="AC95" s="367"/>
      <c r="AD95" s="687"/>
      <c r="AE95" s="59">
        <f t="shared" si="209"/>
        <v>0</v>
      </c>
      <c r="AF95" s="59"/>
      <c r="AG95" s="367"/>
      <c r="AH95" s="687"/>
      <c r="AI95" s="62">
        <f t="shared" si="210"/>
        <v>0</v>
      </c>
      <c r="AJ95" s="59"/>
      <c r="AK95" s="59"/>
      <c r="AL95" s="63">
        <f t="shared" si="211"/>
        <v>0</v>
      </c>
      <c r="AM95" s="59">
        <f t="shared" si="212"/>
        <v>0</v>
      </c>
      <c r="AN95" s="59">
        <f t="shared" si="213"/>
        <v>0</v>
      </c>
      <c r="AO95" s="59">
        <f t="shared" si="214"/>
        <v>0</v>
      </c>
      <c r="AP95" s="59">
        <f t="shared" si="215"/>
        <v>0</v>
      </c>
      <c r="AQ95" s="59">
        <f t="shared" si="216"/>
        <v>0</v>
      </c>
      <c r="AR95" s="59">
        <f t="shared" si="217"/>
        <v>0</v>
      </c>
      <c r="AS95" s="59">
        <f t="shared" si="218"/>
        <v>0</v>
      </c>
      <c r="AT95" s="59">
        <f t="shared" si="198"/>
        <v>0</v>
      </c>
      <c r="AU95" s="59">
        <f t="shared" si="219"/>
        <v>0</v>
      </c>
      <c r="AV95" s="59">
        <f t="shared" si="220"/>
        <v>0</v>
      </c>
      <c r="AW95" s="59">
        <f t="shared" si="221"/>
        <v>0</v>
      </c>
      <c r="AX95" s="191">
        <f t="shared" ref="AX95:AX158" si="248">W95-AL95-AM95-AN95-AO95-AP95-AQ95-AR95-AS95-AU95-AV95-AW95</f>
        <v>0</v>
      </c>
      <c r="AY95" s="62">
        <f t="shared" si="222"/>
        <v>0</v>
      </c>
      <c r="AZ95" s="59"/>
      <c r="BA95" s="64"/>
      <c r="BB95" s="59">
        <f t="shared" si="223"/>
        <v>0</v>
      </c>
      <c r="BC95" s="59">
        <f t="shared" si="224"/>
        <v>0</v>
      </c>
      <c r="BD95" s="59">
        <f t="shared" si="225"/>
        <v>0</v>
      </c>
      <c r="BE95" s="59">
        <f t="shared" si="226"/>
        <v>0</v>
      </c>
      <c r="BF95" s="59">
        <f t="shared" si="227"/>
        <v>0</v>
      </c>
      <c r="BG95" s="59">
        <f t="shared" si="228"/>
        <v>0</v>
      </c>
      <c r="BH95" s="59">
        <f t="shared" si="229"/>
        <v>0</v>
      </c>
      <c r="BI95" s="59">
        <f t="shared" si="230"/>
        <v>0</v>
      </c>
      <c r="BJ95" s="59">
        <f t="shared" si="199"/>
        <v>0</v>
      </c>
      <c r="BK95" s="59">
        <f t="shared" si="231"/>
        <v>0</v>
      </c>
      <c r="BL95" s="59">
        <f t="shared" si="232"/>
        <v>0</v>
      </c>
      <c r="BM95" s="59">
        <f t="shared" si="233"/>
        <v>0</v>
      </c>
      <c r="BN95" s="191">
        <f t="shared" ref="BN95:BN158" si="249">AA95-BB95-BC95-BD95-BE95-BF95-BG95-BH95-BI95-BK95-BL95-BM95</f>
        <v>0</v>
      </c>
      <c r="BO95" s="62">
        <f t="shared" si="234"/>
        <v>0</v>
      </c>
      <c r="BP95" s="59"/>
      <c r="BQ95" s="64"/>
      <c r="BR95" s="59">
        <f t="shared" si="235"/>
        <v>0</v>
      </c>
      <c r="BS95" s="59">
        <f t="shared" si="236"/>
        <v>0</v>
      </c>
      <c r="BT95" s="59">
        <f t="shared" si="237"/>
        <v>0</v>
      </c>
      <c r="BU95" s="59">
        <f t="shared" si="238"/>
        <v>0</v>
      </c>
      <c r="BV95" s="59">
        <f t="shared" si="239"/>
        <v>0</v>
      </c>
      <c r="BW95" s="59">
        <f t="shared" si="240"/>
        <v>0</v>
      </c>
      <c r="BX95" s="59">
        <f t="shared" si="241"/>
        <v>0</v>
      </c>
      <c r="BY95" s="59">
        <f t="shared" si="242"/>
        <v>0</v>
      </c>
      <c r="BZ95" s="59">
        <f t="shared" si="200"/>
        <v>0</v>
      </c>
      <c r="CA95" s="59">
        <f t="shared" si="243"/>
        <v>0</v>
      </c>
      <c r="CB95" s="59">
        <f t="shared" si="244"/>
        <v>0</v>
      </c>
      <c r="CC95" s="59">
        <f t="shared" si="245"/>
        <v>0</v>
      </c>
      <c r="CD95" s="191">
        <f t="shared" ref="CD95:CD158" si="250">AE95-BR95-BS95-BT95-BU95-BV95-BW95-BX95-BY95-CA95-CB95-CC95</f>
        <v>0</v>
      </c>
      <c r="CE95" s="62">
        <f t="shared" si="246"/>
        <v>0</v>
      </c>
    </row>
    <row r="96" spans="1:83" x14ac:dyDescent="0.2">
      <c r="A96" s="364"/>
      <c r="B96" s="363"/>
      <c r="C96" s="362"/>
      <c r="D96" s="457"/>
      <c r="E96" s="366"/>
      <c r="G96" s="59">
        <f t="shared" si="201"/>
        <v>0</v>
      </c>
      <c r="H96" s="59"/>
      <c r="I96" s="59">
        <f t="shared" si="202"/>
        <v>0</v>
      </c>
      <c r="J96" s="59"/>
      <c r="K96" s="59">
        <f t="shared" si="203"/>
        <v>0</v>
      </c>
      <c r="L96" s="59"/>
      <c r="M96" s="59">
        <f t="shared" si="204"/>
        <v>0</v>
      </c>
      <c r="N96" s="59"/>
      <c r="O96" s="59">
        <f t="shared" si="205"/>
        <v>0</v>
      </c>
      <c r="P96" s="59"/>
      <c r="Q96" s="704">
        <f t="shared" si="168"/>
        <v>0</v>
      </c>
      <c r="R96" s="59"/>
      <c r="S96" s="59">
        <f t="shared" si="206"/>
        <v>0</v>
      </c>
      <c r="T96" s="59"/>
      <c r="U96" s="59">
        <f t="shared" si="247"/>
        <v>0</v>
      </c>
      <c r="V96" s="59"/>
      <c r="W96" s="59">
        <f t="shared" si="207"/>
        <v>0</v>
      </c>
      <c r="X96" s="59"/>
      <c r="Y96" s="367"/>
      <c r="Z96" s="687"/>
      <c r="AA96" s="59">
        <f t="shared" si="208"/>
        <v>0</v>
      </c>
      <c r="AB96" s="59"/>
      <c r="AC96" s="367"/>
      <c r="AD96" s="687"/>
      <c r="AE96" s="59">
        <f t="shared" si="209"/>
        <v>0</v>
      </c>
      <c r="AF96" s="59"/>
      <c r="AG96" s="367"/>
      <c r="AH96" s="687"/>
      <c r="AI96" s="62">
        <f t="shared" si="210"/>
        <v>0</v>
      </c>
      <c r="AJ96" s="59"/>
      <c r="AK96" s="59"/>
      <c r="AL96" s="63">
        <f t="shared" si="211"/>
        <v>0</v>
      </c>
      <c r="AM96" s="59">
        <f t="shared" si="212"/>
        <v>0</v>
      </c>
      <c r="AN96" s="59">
        <f t="shared" si="213"/>
        <v>0</v>
      </c>
      <c r="AO96" s="59">
        <f t="shared" si="214"/>
        <v>0</v>
      </c>
      <c r="AP96" s="59">
        <f t="shared" si="215"/>
        <v>0</v>
      </c>
      <c r="AQ96" s="59">
        <f t="shared" si="216"/>
        <v>0</v>
      </c>
      <c r="AR96" s="59">
        <f t="shared" si="217"/>
        <v>0</v>
      </c>
      <c r="AS96" s="59">
        <f t="shared" si="218"/>
        <v>0</v>
      </c>
      <c r="AT96" s="59">
        <f t="shared" si="198"/>
        <v>0</v>
      </c>
      <c r="AU96" s="59">
        <f t="shared" si="219"/>
        <v>0</v>
      </c>
      <c r="AV96" s="59">
        <f t="shared" si="220"/>
        <v>0</v>
      </c>
      <c r="AW96" s="59">
        <f t="shared" si="221"/>
        <v>0</v>
      </c>
      <c r="AX96" s="191">
        <f t="shared" si="248"/>
        <v>0</v>
      </c>
      <c r="AY96" s="62">
        <f t="shared" si="222"/>
        <v>0</v>
      </c>
      <c r="AZ96" s="59"/>
      <c r="BA96" s="64"/>
      <c r="BB96" s="59">
        <f t="shared" si="223"/>
        <v>0</v>
      </c>
      <c r="BC96" s="59">
        <f t="shared" si="224"/>
        <v>0</v>
      </c>
      <c r="BD96" s="59">
        <f t="shared" si="225"/>
        <v>0</v>
      </c>
      <c r="BE96" s="59">
        <f t="shared" si="226"/>
        <v>0</v>
      </c>
      <c r="BF96" s="59">
        <f t="shared" si="227"/>
        <v>0</v>
      </c>
      <c r="BG96" s="59">
        <f t="shared" si="228"/>
        <v>0</v>
      </c>
      <c r="BH96" s="59">
        <f t="shared" si="229"/>
        <v>0</v>
      </c>
      <c r="BI96" s="59">
        <f t="shared" si="230"/>
        <v>0</v>
      </c>
      <c r="BJ96" s="59">
        <f t="shared" si="199"/>
        <v>0</v>
      </c>
      <c r="BK96" s="59">
        <f t="shared" si="231"/>
        <v>0</v>
      </c>
      <c r="BL96" s="59">
        <f t="shared" si="232"/>
        <v>0</v>
      </c>
      <c r="BM96" s="59">
        <f t="shared" si="233"/>
        <v>0</v>
      </c>
      <c r="BN96" s="191">
        <f t="shared" si="249"/>
        <v>0</v>
      </c>
      <c r="BO96" s="62">
        <f t="shared" si="234"/>
        <v>0</v>
      </c>
      <c r="BP96" s="59"/>
      <c r="BQ96" s="64"/>
      <c r="BR96" s="59">
        <f t="shared" si="235"/>
        <v>0</v>
      </c>
      <c r="BS96" s="59">
        <f t="shared" si="236"/>
        <v>0</v>
      </c>
      <c r="BT96" s="59">
        <f t="shared" si="237"/>
        <v>0</v>
      </c>
      <c r="BU96" s="59">
        <f t="shared" si="238"/>
        <v>0</v>
      </c>
      <c r="BV96" s="59">
        <f t="shared" si="239"/>
        <v>0</v>
      </c>
      <c r="BW96" s="59">
        <f t="shared" si="240"/>
        <v>0</v>
      </c>
      <c r="BX96" s="59">
        <f t="shared" si="241"/>
        <v>0</v>
      </c>
      <c r="BY96" s="59">
        <f t="shared" si="242"/>
        <v>0</v>
      </c>
      <c r="BZ96" s="59">
        <f t="shared" si="200"/>
        <v>0</v>
      </c>
      <c r="CA96" s="59">
        <f t="shared" si="243"/>
        <v>0</v>
      </c>
      <c r="CB96" s="59">
        <f t="shared" si="244"/>
        <v>0</v>
      </c>
      <c r="CC96" s="59">
        <f t="shared" si="245"/>
        <v>0</v>
      </c>
      <c r="CD96" s="191">
        <f t="shared" si="250"/>
        <v>0</v>
      </c>
      <c r="CE96" s="62">
        <f t="shared" si="246"/>
        <v>0</v>
      </c>
    </row>
    <row r="97" spans="1:83" x14ac:dyDescent="0.2">
      <c r="A97" s="364"/>
      <c r="B97" s="363"/>
      <c r="C97" s="362"/>
      <c r="D97" s="457"/>
      <c r="E97" s="366"/>
      <c r="G97" s="59">
        <f t="shared" si="201"/>
        <v>0</v>
      </c>
      <c r="H97" s="59"/>
      <c r="I97" s="59">
        <f t="shared" si="202"/>
        <v>0</v>
      </c>
      <c r="J97" s="59"/>
      <c r="K97" s="59">
        <f t="shared" si="203"/>
        <v>0</v>
      </c>
      <c r="L97" s="59"/>
      <c r="M97" s="59">
        <f t="shared" si="204"/>
        <v>0</v>
      </c>
      <c r="N97" s="59"/>
      <c r="O97" s="59">
        <f t="shared" si="205"/>
        <v>0</v>
      </c>
      <c r="P97" s="59"/>
      <c r="Q97" s="704">
        <f t="shared" si="168"/>
        <v>0</v>
      </c>
      <c r="R97" s="59"/>
      <c r="S97" s="59">
        <f t="shared" si="206"/>
        <v>0</v>
      </c>
      <c r="T97" s="59"/>
      <c r="U97" s="59">
        <f t="shared" si="247"/>
        <v>0</v>
      </c>
      <c r="V97" s="59"/>
      <c r="W97" s="59">
        <f t="shared" si="207"/>
        <v>0</v>
      </c>
      <c r="X97" s="59"/>
      <c r="Y97" s="367"/>
      <c r="Z97" s="687"/>
      <c r="AA97" s="59">
        <f t="shared" si="208"/>
        <v>0</v>
      </c>
      <c r="AB97" s="59"/>
      <c r="AC97" s="367"/>
      <c r="AD97" s="687"/>
      <c r="AE97" s="59">
        <f t="shared" si="209"/>
        <v>0</v>
      </c>
      <c r="AF97" s="59"/>
      <c r="AG97" s="367"/>
      <c r="AH97" s="687"/>
      <c r="AI97" s="62">
        <f t="shared" si="210"/>
        <v>0</v>
      </c>
      <c r="AJ97" s="59"/>
      <c r="AK97" s="59"/>
      <c r="AL97" s="63">
        <f t="shared" si="211"/>
        <v>0</v>
      </c>
      <c r="AM97" s="59">
        <f t="shared" si="212"/>
        <v>0</v>
      </c>
      <c r="AN97" s="59">
        <f t="shared" si="213"/>
        <v>0</v>
      </c>
      <c r="AO97" s="59">
        <f t="shared" si="214"/>
        <v>0</v>
      </c>
      <c r="AP97" s="59">
        <f t="shared" si="215"/>
        <v>0</v>
      </c>
      <c r="AQ97" s="59">
        <f t="shared" si="216"/>
        <v>0</v>
      </c>
      <c r="AR97" s="59">
        <f t="shared" si="217"/>
        <v>0</v>
      </c>
      <c r="AS97" s="59">
        <f t="shared" si="218"/>
        <v>0</v>
      </c>
      <c r="AT97" s="59">
        <f t="shared" si="198"/>
        <v>0</v>
      </c>
      <c r="AU97" s="59">
        <f t="shared" si="219"/>
        <v>0</v>
      </c>
      <c r="AV97" s="59">
        <f t="shared" si="220"/>
        <v>0</v>
      </c>
      <c r="AW97" s="59">
        <f t="shared" si="221"/>
        <v>0</v>
      </c>
      <c r="AX97" s="191">
        <f t="shared" si="248"/>
        <v>0</v>
      </c>
      <c r="AY97" s="62">
        <f t="shared" si="222"/>
        <v>0</v>
      </c>
      <c r="AZ97" s="59"/>
      <c r="BA97" s="64"/>
      <c r="BB97" s="59">
        <f t="shared" si="223"/>
        <v>0</v>
      </c>
      <c r="BC97" s="59">
        <f t="shared" si="224"/>
        <v>0</v>
      </c>
      <c r="BD97" s="59">
        <f t="shared" si="225"/>
        <v>0</v>
      </c>
      <c r="BE97" s="59">
        <f t="shared" si="226"/>
        <v>0</v>
      </c>
      <c r="BF97" s="59">
        <f t="shared" si="227"/>
        <v>0</v>
      </c>
      <c r="BG97" s="59">
        <f t="shared" si="228"/>
        <v>0</v>
      </c>
      <c r="BH97" s="59">
        <f t="shared" si="229"/>
        <v>0</v>
      </c>
      <c r="BI97" s="59">
        <f t="shared" si="230"/>
        <v>0</v>
      </c>
      <c r="BJ97" s="59">
        <f t="shared" si="199"/>
        <v>0</v>
      </c>
      <c r="BK97" s="59">
        <f t="shared" si="231"/>
        <v>0</v>
      </c>
      <c r="BL97" s="59">
        <f t="shared" si="232"/>
        <v>0</v>
      </c>
      <c r="BM97" s="59">
        <f t="shared" si="233"/>
        <v>0</v>
      </c>
      <c r="BN97" s="191">
        <f t="shared" si="249"/>
        <v>0</v>
      </c>
      <c r="BO97" s="62">
        <f t="shared" si="234"/>
        <v>0</v>
      </c>
      <c r="BP97" s="59"/>
      <c r="BQ97" s="64"/>
      <c r="BR97" s="59">
        <f t="shared" si="235"/>
        <v>0</v>
      </c>
      <c r="BS97" s="59">
        <f t="shared" si="236"/>
        <v>0</v>
      </c>
      <c r="BT97" s="59">
        <f t="shared" si="237"/>
        <v>0</v>
      </c>
      <c r="BU97" s="59">
        <f t="shared" si="238"/>
        <v>0</v>
      </c>
      <c r="BV97" s="59">
        <f t="shared" si="239"/>
        <v>0</v>
      </c>
      <c r="BW97" s="59">
        <f t="shared" si="240"/>
        <v>0</v>
      </c>
      <c r="BX97" s="59">
        <f t="shared" si="241"/>
        <v>0</v>
      </c>
      <c r="BY97" s="59">
        <f t="shared" si="242"/>
        <v>0</v>
      </c>
      <c r="BZ97" s="59">
        <f t="shared" si="200"/>
        <v>0</v>
      </c>
      <c r="CA97" s="59">
        <f t="shared" si="243"/>
        <v>0</v>
      </c>
      <c r="CB97" s="59">
        <f t="shared" si="244"/>
        <v>0</v>
      </c>
      <c r="CC97" s="59">
        <f t="shared" si="245"/>
        <v>0</v>
      </c>
      <c r="CD97" s="191">
        <f t="shared" si="250"/>
        <v>0</v>
      </c>
      <c r="CE97" s="62">
        <f t="shared" si="246"/>
        <v>0</v>
      </c>
    </row>
    <row r="98" spans="1:83" x14ac:dyDescent="0.2">
      <c r="A98" s="364"/>
      <c r="B98" s="363"/>
      <c r="C98" s="362"/>
      <c r="D98" s="457"/>
      <c r="E98" s="366"/>
      <c r="G98" s="59">
        <f t="shared" si="201"/>
        <v>0</v>
      </c>
      <c r="H98" s="59"/>
      <c r="I98" s="59">
        <f t="shared" si="202"/>
        <v>0</v>
      </c>
      <c r="J98" s="59"/>
      <c r="K98" s="59">
        <f t="shared" si="203"/>
        <v>0</v>
      </c>
      <c r="L98" s="59"/>
      <c r="M98" s="59">
        <f t="shared" si="204"/>
        <v>0</v>
      </c>
      <c r="N98" s="59"/>
      <c r="O98" s="59">
        <f t="shared" si="205"/>
        <v>0</v>
      </c>
      <c r="P98" s="59"/>
      <c r="Q98" s="704">
        <f t="shared" si="168"/>
        <v>0</v>
      </c>
      <c r="R98" s="59"/>
      <c r="S98" s="59">
        <f t="shared" si="206"/>
        <v>0</v>
      </c>
      <c r="T98" s="59"/>
      <c r="U98" s="59">
        <f t="shared" si="247"/>
        <v>0</v>
      </c>
      <c r="V98" s="59"/>
      <c r="W98" s="59">
        <f t="shared" si="207"/>
        <v>0</v>
      </c>
      <c r="X98" s="59"/>
      <c r="Y98" s="367"/>
      <c r="Z98" s="687"/>
      <c r="AA98" s="59">
        <f t="shared" si="208"/>
        <v>0</v>
      </c>
      <c r="AB98" s="59"/>
      <c r="AC98" s="367"/>
      <c r="AD98" s="687"/>
      <c r="AE98" s="59">
        <f t="shared" si="209"/>
        <v>0</v>
      </c>
      <c r="AF98" s="59"/>
      <c r="AG98" s="367"/>
      <c r="AH98" s="687"/>
      <c r="AI98" s="62">
        <f t="shared" si="210"/>
        <v>0</v>
      </c>
      <c r="AJ98" s="59"/>
      <c r="AK98" s="59"/>
      <c r="AL98" s="63">
        <f t="shared" si="211"/>
        <v>0</v>
      </c>
      <c r="AM98" s="59">
        <f t="shared" si="212"/>
        <v>0</v>
      </c>
      <c r="AN98" s="59">
        <f t="shared" si="213"/>
        <v>0</v>
      </c>
      <c r="AO98" s="59">
        <f t="shared" si="214"/>
        <v>0</v>
      </c>
      <c r="AP98" s="59">
        <f t="shared" si="215"/>
        <v>0</v>
      </c>
      <c r="AQ98" s="59">
        <f t="shared" si="216"/>
        <v>0</v>
      </c>
      <c r="AR98" s="59">
        <f t="shared" si="217"/>
        <v>0</v>
      </c>
      <c r="AS98" s="59">
        <f t="shared" si="218"/>
        <v>0</v>
      </c>
      <c r="AT98" s="59">
        <f t="shared" si="198"/>
        <v>0</v>
      </c>
      <c r="AU98" s="59">
        <f t="shared" si="219"/>
        <v>0</v>
      </c>
      <c r="AV98" s="59">
        <f t="shared" si="220"/>
        <v>0</v>
      </c>
      <c r="AW98" s="59">
        <f t="shared" si="221"/>
        <v>0</v>
      </c>
      <c r="AX98" s="191">
        <f t="shared" si="248"/>
        <v>0</v>
      </c>
      <c r="AY98" s="62">
        <f t="shared" si="222"/>
        <v>0</v>
      </c>
      <c r="AZ98" s="59"/>
      <c r="BA98" s="64"/>
      <c r="BB98" s="59">
        <f t="shared" si="223"/>
        <v>0</v>
      </c>
      <c r="BC98" s="59">
        <f t="shared" si="224"/>
        <v>0</v>
      </c>
      <c r="BD98" s="59">
        <f t="shared" si="225"/>
        <v>0</v>
      </c>
      <c r="BE98" s="59">
        <f t="shared" si="226"/>
        <v>0</v>
      </c>
      <c r="BF98" s="59">
        <f t="shared" si="227"/>
        <v>0</v>
      </c>
      <c r="BG98" s="59">
        <f t="shared" si="228"/>
        <v>0</v>
      </c>
      <c r="BH98" s="59">
        <f t="shared" si="229"/>
        <v>0</v>
      </c>
      <c r="BI98" s="59">
        <f t="shared" si="230"/>
        <v>0</v>
      </c>
      <c r="BJ98" s="59">
        <f t="shared" si="199"/>
        <v>0</v>
      </c>
      <c r="BK98" s="59">
        <f t="shared" si="231"/>
        <v>0</v>
      </c>
      <c r="BL98" s="59">
        <f t="shared" si="232"/>
        <v>0</v>
      </c>
      <c r="BM98" s="59">
        <f t="shared" si="233"/>
        <v>0</v>
      </c>
      <c r="BN98" s="191">
        <f t="shared" si="249"/>
        <v>0</v>
      </c>
      <c r="BO98" s="62">
        <f t="shared" si="234"/>
        <v>0</v>
      </c>
      <c r="BP98" s="59"/>
      <c r="BQ98" s="64"/>
      <c r="BR98" s="59">
        <f t="shared" si="235"/>
        <v>0</v>
      </c>
      <c r="BS98" s="59">
        <f t="shared" si="236"/>
        <v>0</v>
      </c>
      <c r="BT98" s="59">
        <f t="shared" si="237"/>
        <v>0</v>
      </c>
      <c r="BU98" s="59">
        <f t="shared" si="238"/>
        <v>0</v>
      </c>
      <c r="BV98" s="59">
        <f t="shared" si="239"/>
        <v>0</v>
      </c>
      <c r="BW98" s="59">
        <f t="shared" si="240"/>
        <v>0</v>
      </c>
      <c r="BX98" s="59">
        <f t="shared" si="241"/>
        <v>0</v>
      </c>
      <c r="BY98" s="59">
        <f t="shared" si="242"/>
        <v>0</v>
      </c>
      <c r="BZ98" s="59">
        <f t="shared" si="200"/>
        <v>0</v>
      </c>
      <c r="CA98" s="59">
        <f t="shared" si="243"/>
        <v>0</v>
      </c>
      <c r="CB98" s="59">
        <f t="shared" si="244"/>
        <v>0</v>
      </c>
      <c r="CC98" s="59">
        <f t="shared" si="245"/>
        <v>0</v>
      </c>
      <c r="CD98" s="191">
        <f t="shared" si="250"/>
        <v>0</v>
      </c>
      <c r="CE98" s="62">
        <f t="shared" si="246"/>
        <v>0</v>
      </c>
    </row>
    <row r="99" spans="1:83" x14ac:dyDescent="0.2">
      <c r="A99" s="364"/>
      <c r="B99" s="363"/>
      <c r="C99" s="362"/>
      <c r="D99" s="457"/>
      <c r="E99" s="366"/>
      <c r="G99" s="59">
        <f t="shared" si="201"/>
        <v>0</v>
      </c>
      <c r="H99" s="59"/>
      <c r="I99" s="59">
        <f t="shared" si="202"/>
        <v>0</v>
      </c>
      <c r="J99" s="59"/>
      <c r="K99" s="59">
        <f t="shared" si="203"/>
        <v>0</v>
      </c>
      <c r="L99" s="59"/>
      <c r="M99" s="59">
        <f t="shared" si="204"/>
        <v>0</v>
      </c>
      <c r="N99" s="59"/>
      <c r="O99" s="59">
        <f t="shared" si="205"/>
        <v>0</v>
      </c>
      <c r="P99" s="59"/>
      <c r="Q99" s="704">
        <f t="shared" si="168"/>
        <v>0</v>
      </c>
      <c r="R99" s="59"/>
      <c r="S99" s="59">
        <f t="shared" si="206"/>
        <v>0</v>
      </c>
      <c r="T99" s="59"/>
      <c r="U99" s="59">
        <f t="shared" si="247"/>
        <v>0</v>
      </c>
      <c r="V99" s="59"/>
      <c r="W99" s="59">
        <f t="shared" si="207"/>
        <v>0</v>
      </c>
      <c r="X99" s="59"/>
      <c r="Y99" s="367"/>
      <c r="Z99" s="687"/>
      <c r="AA99" s="59">
        <f t="shared" si="208"/>
        <v>0</v>
      </c>
      <c r="AB99" s="59"/>
      <c r="AC99" s="367"/>
      <c r="AD99" s="687"/>
      <c r="AE99" s="59">
        <f t="shared" si="209"/>
        <v>0</v>
      </c>
      <c r="AF99" s="59"/>
      <c r="AG99" s="367"/>
      <c r="AH99" s="687"/>
      <c r="AI99" s="62">
        <f t="shared" si="210"/>
        <v>0</v>
      </c>
      <c r="AJ99" s="59"/>
      <c r="AK99" s="59"/>
      <c r="AL99" s="63">
        <f t="shared" si="211"/>
        <v>0</v>
      </c>
      <c r="AM99" s="59">
        <f t="shared" si="212"/>
        <v>0</v>
      </c>
      <c r="AN99" s="59">
        <f t="shared" si="213"/>
        <v>0</v>
      </c>
      <c r="AO99" s="59">
        <f t="shared" si="214"/>
        <v>0</v>
      </c>
      <c r="AP99" s="59">
        <f t="shared" si="215"/>
        <v>0</v>
      </c>
      <c r="AQ99" s="59">
        <f t="shared" si="216"/>
        <v>0</v>
      </c>
      <c r="AR99" s="59">
        <f t="shared" si="217"/>
        <v>0</v>
      </c>
      <c r="AS99" s="59">
        <f t="shared" si="218"/>
        <v>0</v>
      </c>
      <c r="AT99" s="59">
        <f t="shared" si="198"/>
        <v>0</v>
      </c>
      <c r="AU99" s="59">
        <f t="shared" si="219"/>
        <v>0</v>
      </c>
      <c r="AV99" s="59">
        <f t="shared" si="220"/>
        <v>0</v>
      </c>
      <c r="AW99" s="59">
        <f t="shared" si="221"/>
        <v>0</v>
      </c>
      <c r="AX99" s="191">
        <f t="shared" si="248"/>
        <v>0</v>
      </c>
      <c r="AY99" s="62">
        <f t="shared" si="222"/>
        <v>0</v>
      </c>
      <c r="AZ99" s="59"/>
      <c r="BA99" s="64"/>
      <c r="BB99" s="59">
        <f t="shared" si="223"/>
        <v>0</v>
      </c>
      <c r="BC99" s="59">
        <f t="shared" si="224"/>
        <v>0</v>
      </c>
      <c r="BD99" s="59">
        <f t="shared" si="225"/>
        <v>0</v>
      </c>
      <c r="BE99" s="59">
        <f t="shared" si="226"/>
        <v>0</v>
      </c>
      <c r="BF99" s="59">
        <f t="shared" si="227"/>
        <v>0</v>
      </c>
      <c r="BG99" s="59">
        <f t="shared" si="228"/>
        <v>0</v>
      </c>
      <c r="BH99" s="59">
        <f t="shared" si="229"/>
        <v>0</v>
      </c>
      <c r="BI99" s="59">
        <f t="shared" si="230"/>
        <v>0</v>
      </c>
      <c r="BJ99" s="59">
        <f t="shared" si="199"/>
        <v>0</v>
      </c>
      <c r="BK99" s="59">
        <f t="shared" si="231"/>
        <v>0</v>
      </c>
      <c r="BL99" s="59">
        <f t="shared" si="232"/>
        <v>0</v>
      </c>
      <c r="BM99" s="59">
        <f t="shared" si="233"/>
        <v>0</v>
      </c>
      <c r="BN99" s="191">
        <f t="shared" si="249"/>
        <v>0</v>
      </c>
      <c r="BO99" s="62">
        <f t="shared" si="234"/>
        <v>0</v>
      </c>
      <c r="BP99" s="59"/>
      <c r="BQ99" s="64"/>
      <c r="BR99" s="59">
        <f t="shared" si="235"/>
        <v>0</v>
      </c>
      <c r="BS99" s="59">
        <f t="shared" si="236"/>
        <v>0</v>
      </c>
      <c r="BT99" s="59">
        <f t="shared" si="237"/>
        <v>0</v>
      </c>
      <c r="BU99" s="59">
        <f t="shared" si="238"/>
        <v>0</v>
      </c>
      <c r="BV99" s="59">
        <f t="shared" si="239"/>
        <v>0</v>
      </c>
      <c r="BW99" s="59">
        <f t="shared" si="240"/>
        <v>0</v>
      </c>
      <c r="BX99" s="59">
        <f t="shared" si="241"/>
        <v>0</v>
      </c>
      <c r="BY99" s="59">
        <f t="shared" si="242"/>
        <v>0</v>
      </c>
      <c r="BZ99" s="59">
        <f t="shared" si="200"/>
        <v>0</v>
      </c>
      <c r="CA99" s="59">
        <f t="shared" si="243"/>
        <v>0</v>
      </c>
      <c r="CB99" s="59">
        <f t="shared" si="244"/>
        <v>0</v>
      </c>
      <c r="CC99" s="59">
        <f t="shared" si="245"/>
        <v>0</v>
      </c>
      <c r="CD99" s="191">
        <f t="shared" si="250"/>
        <v>0</v>
      </c>
      <c r="CE99" s="62">
        <f t="shared" si="246"/>
        <v>0</v>
      </c>
    </row>
    <row r="100" spans="1:83" x14ac:dyDescent="0.2">
      <c r="A100" s="364"/>
      <c r="B100" s="363"/>
      <c r="C100" s="362"/>
      <c r="D100" s="457"/>
      <c r="E100" s="366"/>
      <c r="G100" s="59">
        <f t="shared" si="201"/>
        <v>0</v>
      </c>
      <c r="H100" s="59"/>
      <c r="I100" s="59">
        <f t="shared" si="202"/>
        <v>0</v>
      </c>
      <c r="J100" s="59"/>
      <c r="K100" s="59">
        <f t="shared" si="203"/>
        <v>0</v>
      </c>
      <c r="L100" s="59"/>
      <c r="M100" s="59">
        <f t="shared" si="204"/>
        <v>0</v>
      </c>
      <c r="N100" s="59"/>
      <c r="O100" s="59">
        <f t="shared" si="205"/>
        <v>0</v>
      </c>
      <c r="P100" s="59"/>
      <c r="Q100" s="704">
        <f t="shared" si="168"/>
        <v>0</v>
      </c>
      <c r="R100" s="59"/>
      <c r="S100" s="59">
        <f t="shared" si="206"/>
        <v>0</v>
      </c>
      <c r="T100" s="59"/>
      <c r="U100" s="59">
        <f t="shared" si="247"/>
        <v>0</v>
      </c>
      <c r="V100" s="59"/>
      <c r="W100" s="59">
        <f t="shared" si="207"/>
        <v>0</v>
      </c>
      <c r="X100" s="59"/>
      <c r="Y100" s="367"/>
      <c r="Z100" s="687"/>
      <c r="AA100" s="59">
        <f t="shared" si="208"/>
        <v>0</v>
      </c>
      <c r="AB100" s="59"/>
      <c r="AC100" s="367"/>
      <c r="AD100" s="687"/>
      <c r="AE100" s="59">
        <f t="shared" si="209"/>
        <v>0</v>
      </c>
      <c r="AF100" s="59"/>
      <c r="AG100" s="367"/>
      <c r="AH100" s="687"/>
      <c r="AI100" s="62">
        <f t="shared" si="210"/>
        <v>0</v>
      </c>
      <c r="AJ100" s="59"/>
      <c r="AK100" s="59"/>
      <c r="AL100" s="63">
        <f t="shared" si="211"/>
        <v>0</v>
      </c>
      <c r="AM100" s="59">
        <f t="shared" si="212"/>
        <v>0</v>
      </c>
      <c r="AN100" s="59">
        <f t="shared" si="213"/>
        <v>0</v>
      </c>
      <c r="AO100" s="59">
        <f t="shared" si="214"/>
        <v>0</v>
      </c>
      <c r="AP100" s="59">
        <f t="shared" si="215"/>
        <v>0</v>
      </c>
      <c r="AQ100" s="59">
        <f t="shared" si="216"/>
        <v>0</v>
      </c>
      <c r="AR100" s="59">
        <f t="shared" si="217"/>
        <v>0</v>
      </c>
      <c r="AS100" s="59">
        <f t="shared" si="218"/>
        <v>0</v>
      </c>
      <c r="AT100" s="59">
        <f t="shared" si="198"/>
        <v>0</v>
      </c>
      <c r="AU100" s="59">
        <f t="shared" si="219"/>
        <v>0</v>
      </c>
      <c r="AV100" s="59">
        <f t="shared" si="220"/>
        <v>0</v>
      </c>
      <c r="AW100" s="59">
        <f t="shared" si="221"/>
        <v>0</v>
      </c>
      <c r="AX100" s="191">
        <f t="shared" si="248"/>
        <v>0</v>
      </c>
      <c r="AY100" s="62">
        <f t="shared" si="222"/>
        <v>0</v>
      </c>
      <c r="AZ100" s="59"/>
      <c r="BA100" s="64"/>
      <c r="BB100" s="59">
        <f t="shared" si="223"/>
        <v>0</v>
      </c>
      <c r="BC100" s="59">
        <f t="shared" si="224"/>
        <v>0</v>
      </c>
      <c r="BD100" s="59">
        <f t="shared" si="225"/>
        <v>0</v>
      </c>
      <c r="BE100" s="59">
        <f t="shared" si="226"/>
        <v>0</v>
      </c>
      <c r="BF100" s="59">
        <f t="shared" si="227"/>
        <v>0</v>
      </c>
      <c r="BG100" s="59">
        <f t="shared" si="228"/>
        <v>0</v>
      </c>
      <c r="BH100" s="59">
        <f t="shared" si="229"/>
        <v>0</v>
      </c>
      <c r="BI100" s="59">
        <f t="shared" si="230"/>
        <v>0</v>
      </c>
      <c r="BJ100" s="59">
        <f t="shared" si="199"/>
        <v>0</v>
      </c>
      <c r="BK100" s="59">
        <f t="shared" si="231"/>
        <v>0</v>
      </c>
      <c r="BL100" s="59">
        <f t="shared" si="232"/>
        <v>0</v>
      </c>
      <c r="BM100" s="59">
        <f t="shared" si="233"/>
        <v>0</v>
      </c>
      <c r="BN100" s="191">
        <f t="shared" si="249"/>
        <v>0</v>
      </c>
      <c r="BO100" s="62">
        <f t="shared" si="234"/>
        <v>0</v>
      </c>
      <c r="BP100" s="59"/>
      <c r="BQ100" s="64"/>
      <c r="BR100" s="59">
        <f t="shared" si="235"/>
        <v>0</v>
      </c>
      <c r="BS100" s="59">
        <f t="shared" si="236"/>
        <v>0</v>
      </c>
      <c r="BT100" s="59">
        <f t="shared" si="237"/>
        <v>0</v>
      </c>
      <c r="BU100" s="59">
        <f t="shared" si="238"/>
        <v>0</v>
      </c>
      <c r="BV100" s="59">
        <f t="shared" si="239"/>
        <v>0</v>
      </c>
      <c r="BW100" s="59">
        <f t="shared" si="240"/>
        <v>0</v>
      </c>
      <c r="BX100" s="59">
        <f t="shared" si="241"/>
        <v>0</v>
      </c>
      <c r="BY100" s="59">
        <f t="shared" si="242"/>
        <v>0</v>
      </c>
      <c r="BZ100" s="59">
        <f t="shared" si="200"/>
        <v>0</v>
      </c>
      <c r="CA100" s="59">
        <f t="shared" si="243"/>
        <v>0</v>
      </c>
      <c r="CB100" s="59">
        <f t="shared" si="244"/>
        <v>0</v>
      </c>
      <c r="CC100" s="59">
        <f t="shared" si="245"/>
        <v>0</v>
      </c>
      <c r="CD100" s="191">
        <f t="shared" si="250"/>
        <v>0</v>
      </c>
      <c r="CE100" s="62">
        <f t="shared" si="246"/>
        <v>0</v>
      </c>
    </row>
    <row r="101" spans="1:83" x14ac:dyDescent="0.2">
      <c r="A101" s="364"/>
      <c r="B101" s="363"/>
      <c r="C101" s="362"/>
      <c r="D101" s="457"/>
      <c r="E101" s="366"/>
      <c r="G101" s="59">
        <f t="shared" si="201"/>
        <v>0</v>
      </c>
      <c r="H101" s="59"/>
      <c r="I101" s="59">
        <f t="shared" si="202"/>
        <v>0</v>
      </c>
      <c r="J101" s="59"/>
      <c r="K101" s="59">
        <f t="shared" si="203"/>
        <v>0</v>
      </c>
      <c r="L101" s="59"/>
      <c r="M101" s="59">
        <f t="shared" si="204"/>
        <v>0</v>
      </c>
      <c r="N101" s="59"/>
      <c r="O101" s="59">
        <f t="shared" si="205"/>
        <v>0</v>
      </c>
      <c r="P101" s="59"/>
      <c r="Q101" s="704">
        <f t="shared" si="168"/>
        <v>0</v>
      </c>
      <c r="R101" s="59"/>
      <c r="S101" s="59">
        <f t="shared" si="206"/>
        <v>0</v>
      </c>
      <c r="T101" s="59"/>
      <c r="U101" s="59">
        <f t="shared" si="247"/>
        <v>0</v>
      </c>
      <c r="V101" s="59"/>
      <c r="W101" s="59">
        <f t="shared" si="207"/>
        <v>0</v>
      </c>
      <c r="X101" s="59"/>
      <c r="Y101" s="367"/>
      <c r="Z101" s="687"/>
      <c r="AA101" s="59">
        <f t="shared" si="208"/>
        <v>0</v>
      </c>
      <c r="AB101" s="59"/>
      <c r="AC101" s="367"/>
      <c r="AD101" s="687"/>
      <c r="AE101" s="59">
        <f t="shared" si="209"/>
        <v>0</v>
      </c>
      <c r="AF101" s="59"/>
      <c r="AG101" s="367"/>
      <c r="AH101" s="687"/>
      <c r="AI101" s="62">
        <f t="shared" si="210"/>
        <v>0</v>
      </c>
      <c r="AJ101" s="59"/>
      <c r="AK101" s="59"/>
      <c r="AL101" s="63">
        <f t="shared" si="211"/>
        <v>0</v>
      </c>
      <c r="AM101" s="59">
        <f t="shared" si="212"/>
        <v>0</v>
      </c>
      <c r="AN101" s="59">
        <f t="shared" si="213"/>
        <v>0</v>
      </c>
      <c r="AO101" s="59">
        <f t="shared" si="214"/>
        <v>0</v>
      </c>
      <c r="AP101" s="59">
        <f t="shared" si="215"/>
        <v>0</v>
      </c>
      <c r="AQ101" s="59">
        <f t="shared" si="216"/>
        <v>0</v>
      </c>
      <c r="AR101" s="59">
        <f t="shared" si="217"/>
        <v>0</v>
      </c>
      <c r="AS101" s="59">
        <f t="shared" si="218"/>
        <v>0</v>
      </c>
      <c r="AT101" s="59">
        <f t="shared" si="198"/>
        <v>0</v>
      </c>
      <c r="AU101" s="59">
        <f t="shared" si="219"/>
        <v>0</v>
      </c>
      <c r="AV101" s="59">
        <f t="shared" si="220"/>
        <v>0</v>
      </c>
      <c r="AW101" s="59">
        <f t="shared" si="221"/>
        <v>0</v>
      </c>
      <c r="AX101" s="191">
        <f t="shared" si="248"/>
        <v>0</v>
      </c>
      <c r="AY101" s="62">
        <f t="shared" si="222"/>
        <v>0</v>
      </c>
      <c r="AZ101" s="59"/>
      <c r="BA101" s="64"/>
      <c r="BB101" s="59">
        <f t="shared" si="223"/>
        <v>0</v>
      </c>
      <c r="BC101" s="59">
        <f t="shared" si="224"/>
        <v>0</v>
      </c>
      <c r="BD101" s="59">
        <f t="shared" si="225"/>
        <v>0</v>
      </c>
      <c r="BE101" s="59">
        <f t="shared" si="226"/>
        <v>0</v>
      </c>
      <c r="BF101" s="59">
        <f t="shared" si="227"/>
        <v>0</v>
      </c>
      <c r="BG101" s="59">
        <f t="shared" si="228"/>
        <v>0</v>
      </c>
      <c r="BH101" s="59">
        <f t="shared" si="229"/>
        <v>0</v>
      </c>
      <c r="BI101" s="59">
        <f t="shared" si="230"/>
        <v>0</v>
      </c>
      <c r="BJ101" s="59">
        <f t="shared" si="199"/>
        <v>0</v>
      </c>
      <c r="BK101" s="59">
        <f t="shared" si="231"/>
        <v>0</v>
      </c>
      <c r="BL101" s="59">
        <f t="shared" si="232"/>
        <v>0</v>
      </c>
      <c r="BM101" s="59">
        <f t="shared" si="233"/>
        <v>0</v>
      </c>
      <c r="BN101" s="191">
        <f t="shared" si="249"/>
        <v>0</v>
      </c>
      <c r="BO101" s="62">
        <f t="shared" si="234"/>
        <v>0</v>
      </c>
      <c r="BP101" s="59"/>
      <c r="BQ101" s="64"/>
      <c r="BR101" s="59">
        <f t="shared" si="235"/>
        <v>0</v>
      </c>
      <c r="BS101" s="59">
        <f t="shared" si="236"/>
        <v>0</v>
      </c>
      <c r="BT101" s="59">
        <f t="shared" si="237"/>
        <v>0</v>
      </c>
      <c r="BU101" s="59">
        <f t="shared" si="238"/>
        <v>0</v>
      </c>
      <c r="BV101" s="59">
        <f t="shared" si="239"/>
        <v>0</v>
      </c>
      <c r="BW101" s="59">
        <f t="shared" si="240"/>
        <v>0</v>
      </c>
      <c r="BX101" s="59">
        <f t="shared" si="241"/>
        <v>0</v>
      </c>
      <c r="BY101" s="59">
        <f t="shared" si="242"/>
        <v>0</v>
      </c>
      <c r="BZ101" s="59">
        <f t="shared" si="200"/>
        <v>0</v>
      </c>
      <c r="CA101" s="59">
        <f t="shared" si="243"/>
        <v>0</v>
      </c>
      <c r="CB101" s="59">
        <f t="shared" si="244"/>
        <v>0</v>
      </c>
      <c r="CC101" s="59">
        <f t="shared" si="245"/>
        <v>0</v>
      </c>
      <c r="CD101" s="191">
        <f t="shared" si="250"/>
        <v>0</v>
      </c>
      <c r="CE101" s="62">
        <f t="shared" si="246"/>
        <v>0</v>
      </c>
    </row>
    <row r="102" spans="1:83" x14ac:dyDescent="0.2">
      <c r="A102" s="364"/>
      <c r="B102" s="363"/>
      <c r="C102" s="362"/>
      <c r="D102" s="457"/>
      <c r="E102" s="366"/>
      <c r="G102" s="59">
        <f t="shared" si="201"/>
        <v>0</v>
      </c>
      <c r="H102" s="59"/>
      <c r="I102" s="59">
        <f t="shared" si="202"/>
        <v>0</v>
      </c>
      <c r="J102" s="59"/>
      <c r="K102" s="59">
        <f t="shared" si="203"/>
        <v>0</v>
      </c>
      <c r="L102" s="59"/>
      <c r="M102" s="59">
        <f t="shared" si="204"/>
        <v>0</v>
      </c>
      <c r="N102" s="59"/>
      <c r="O102" s="59">
        <f t="shared" si="205"/>
        <v>0</v>
      </c>
      <c r="P102" s="59"/>
      <c r="Q102" s="704">
        <f t="shared" si="168"/>
        <v>0</v>
      </c>
      <c r="R102" s="59"/>
      <c r="S102" s="59">
        <f t="shared" si="206"/>
        <v>0</v>
      </c>
      <c r="T102" s="59"/>
      <c r="U102" s="59">
        <f t="shared" si="247"/>
        <v>0</v>
      </c>
      <c r="V102" s="59"/>
      <c r="W102" s="59">
        <f t="shared" si="207"/>
        <v>0</v>
      </c>
      <c r="X102" s="59"/>
      <c r="Y102" s="367"/>
      <c r="Z102" s="687"/>
      <c r="AA102" s="59">
        <f t="shared" si="208"/>
        <v>0</v>
      </c>
      <c r="AB102" s="59"/>
      <c r="AC102" s="367"/>
      <c r="AD102" s="687"/>
      <c r="AE102" s="59">
        <f t="shared" si="209"/>
        <v>0</v>
      </c>
      <c r="AF102" s="59"/>
      <c r="AG102" s="367"/>
      <c r="AH102" s="687"/>
      <c r="AI102" s="62">
        <f t="shared" si="210"/>
        <v>0</v>
      </c>
      <c r="AJ102" s="59"/>
      <c r="AK102" s="59"/>
      <c r="AL102" s="63">
        <f t="shared" si="211"/>
        <v>0</v>
      </c>
      <c r="AM102" s="59">
        <f t="shared" si="212"/>
        <v>0</v>
      </c>
      <c r="AN102" s="59">
        <f t="shared" si="213"/>
        <v>0</v>
      </c>
      <c r="AO102" s="59">
        <f t="shared" si="214"/>
        <v>0</v>
      </c>
      <c r="AP102" s="59">
        <f t="shared" si="215"/>
        <v>0</v>
      </c>
      <c r="AQ102" s="59">
        <f t="shared" si="216"/>
        <v>0</v>
      </c>
      <c r="AR102" s="59">
        <f t="shared" si="217"/>
        <v>0</v>
      </c>
      <c r="AS102" s="59">
        <f t="shared" si="218"/>
        <v>0</v>
      </c>
      <c r="AT102" s="59">
        <f t="shared" si="198"/>
        <v>0</v>
      </c>
      <c r="AU102" s="59">
        <f t="shared" si="219"/>
        <v>0</v>
      </c>
      <c r="AV102" s="59">
        <f t="shared" si="220"/>
        <v>0</v>
      </c>
      <c r="AW102" s="59">
        <f t="shared" si="221"/>
        <v>0</v>
      </c>
      <c r="AX102" s="191">
        <f t="shared" si="248"/>
        <v>0</v>
      </c>
      <c r="AY102" s="62">
        <f t="shared" si="222"/>
        <v>0</v>
      </c>
      <c r="AZ102" s="59"/>
      <c r="BA102" s="64"/>
      <c r="BB102" s="59">
        <f t="shared" si="223"/>
        <v>0</v>
      </c>
      <c r="BC102" s="59">
        <f t="shared" si="224"/>
        <v>0</v>
      </c>
      <c r="BD102" s="59">
        <f t="shared" si="225"/>
        <v>0</v>
      </c>
      <c r="BE102" s="59">
        <f t="shared" si="226"/>
        <v>0</v>
      </c>
      <c r="BF102" s="59">
        <f t="shared" si="227"/>
        <v>0</v>
      </c>
      <c r="BG102" s="59">
        <f t="shared" si="228"/>
        <v>0</v>
      </c>
      <c r="BH102" s="59">
        <f t="shared" si="229"/>
        <v>0</v>
      </c>
      <c r="BI102" s="59">
        <f t="shared" si="230"/>
        <v>0</v>
      </c>
      <c r="BJ102" s="59">
        <f t="shared" si="199"/>
        <v>0</v>
      </c>
      <c r="BK102" s="59">
        <f t="shared" si="231"/>
        <v>0</v>
      </c>
      <c r="BL102" s="59">
        <f t="shared" si="232"/>
        <v>0</v>
      </c>
      <c r="BM102" s="59">
        <f t="shared" si="233"/>
        <v>0</v>
      </c>
      <c r="BN102" s="191">
        <f t="shared" si="249"/>
        <v>0</v>
      </c>
      <c r="BO102" s="62">
        <f t="shared" si="234"/>
        <v>0</v>
      </c>
      <c r="BP102" s="59"/>
      <c r="BQ102" s="64"/>
      <c r="BR102" s="59">
        <f t="shared" si="235"/>
        <v>0</v>
      </c>
      <c r="BS102" s="59">
        <f t="shared" si="236"/>
        <v>0</v>
      </c>
      <c r="BT102" s="59">
        <f t="shared" si="237"/>
        <v>0</v>
      </c>
      <c r="BU102" s="59">
        <f t="shared" si="238"/>
        <v>0</v>
      </c>
      <c r="BV102" s="59">
        <f t="shared" si="239"/>
        <v>0</v>
      </c>
      <c r="BW102" s="59">
        <f t="shared" si="240"/>
        <v>0</v>
      </c>
      <c r="BX102" s="59">
        <f t="shared" si="241"/>
        <v>0</v>
      </c>
      <c r="BY102" s="59">
        <f t="shared" si="242"/>
        <v>0</v>
      </c>
      <c r="BZ102" s="59">
        <f t="shared" si="200"/>
        <v>0</v>
      </c>
      <c r="CA102" s="59">
        <f t="shared" si="243"/>
        <v>0</v>
      </c>
      <c r="CB102" s="59">
        <f t="shared" si="244"/>
        <v>0</v>
      </c>
      <c r="CC102" s="59">
        <f t="shared" si="245"/>
        <v>0</v>
      </c>
      <c r="CD102" s="191">
        <f t="shared" si="250"/>
        <v>0</v>
      </c>
      <c r="CE102" s="62">
        <f t="shared" si="246"/>
        <v>0</v>
      </c>
    </row>
    <row r="103" spans="1:83" x14ac:dyDescent="0.2">
      <c r="A103" s="364"/>
      <c r="B103" s="363"/>
      <c r="C103" s="362"/>
      <c r="D103" s="457"/>
      <c r="E103" s="366"/>
      <c r="G103" s="59">
        <f t="shared" si="201"/>
        <v>0</v>
      </c>
      <c r="H103" s="59"/>
      <c r="I103" s="59">
        <f t="shared" si="202"/>
        <v>0</v>
      </c>
      <c r="J103" s="59"/>
      <c r="K103" s="59">
        <f t="shared" si="203"/>
        <v>0</v>
      </c>
      <c r="L103" s="59"/>
      <c r="M103" s="59">
        <f t="shared" si="204"/>
        <v>0</v>
      </c>
      <c r="N103" s="59"/>
      <c r="O103" s="59">
        <f t="shared" si="205"/>
        <v>0</v>
      </c>
      <c r="P103" s="59"/>
      <c r="Q103" s="704">
        <f t="shared" si="168"/>
        <v>0</v>
      </c>
      <c r="R103" s="59"/>
      <c r="S103" s="59">
        <f t="shared" si="206"/>
        <v>0</v>
      </c>
      <c r="T103" s="59"/>
      <c r="U103" s="59">
        <f t="shared" si="247"/>
        <v>0</v>
      </c>
      <c r="V103" s="59"/>
      <c r="W103" s="59">
        <f t="shared" si="207"/>
        <v>0</v>
      </c>
      <c r="X103" s="59"/>
      <c r="Y103" s="367"/>
      <c r="Z103" s="687"/>
      <c r="AA103" s="59">
        <f t="shared" si="208"/>
        <v>0</v>
      </c>
      <c r="AB103" s="59"/>
      <c r="AC103" s="367"/>
      <c r="AD103" s="687"/>
      <c r="AE103" s="59">
        <f t="shared" si="209"/>
        <v>0</v>
      </c>
      <c r="AF103" s="59"/>
      <c r="AG103" s="367"/>
      <c r="AH103" s="687"/>
      <c r="AI103" s="62">
        <f t="shared" si="210"/>
        <v>0</v>
      </c>
      <c r="AJ103" s="59"/>
      <c r="AK103" s="59"/>
      <c r="AL103" s="63">
        <f t="shared" si="211"/>
        <v>0</v>
      </c>
      <c r="AM103" s="59">
        <f t="shared" si="212"/>
        <v>0</v>
      </c>
      <c r="AN103" s="59">
        <f t="shared" si="213"/>
        <v>0</v>
      </c>
      <c r="AO103" s="59">
        <f t="shared" si="214"/>
        <v>0</v>
      </c>
      <c r="AP103" s="59">
        <f t="shared" si="215"/>
        <v>0</v>
      </c>
      <c r="AQ103" s="59">
        <f t="shared" si="216"/>
        <v>0</v>
      </c>
      <c r="AR103" s="59">
        <f t="shared" si="217"/>
        <v>0</v>
      </c>
      <c r="AS103" s="59">
        <f t="shared" si="218"/>
        <v>0</v>
      </c>
      <c r="AT103" s="59">
        <f t="shared" si="198"/>
        <v>0</v>
      </c>
      <c r="AU103" s="59">
        <f t="shared" si="219"/>
        <v>0</v>
      </c>
      <c r="AV103" s="59">
        <f t="shared" si="220"/>
        <v>0</v>
      </c>
      <c r="AW103" s="59">
        <f t="shared" si="221"/>
        <v>0</v>
      </c>
      <c r="AX103" s="191">
        <f t="shared" si="248"/>
        <v>0</v>
      </c>
      <c r="AY103" s="62">
        <f t="shared" si="222"/>
        <v>0</v>
      </c>
      <c r="AZ103" s="59"/>
      <c r="BA103" s="64"/>
      <c r="BB103" s="59">
        <f t="shared" si="223"/>
        <v>0</v>
      </c>
      <c r="BC103" s="59">
        <f t="shared" si="224"/>
        <v>0</v>
      </c>
      <c r="BD103" s="59">
        <f t="shared" si="225"/>
        <v>0</v>
      </c>
      <c r="BE103" s="59">
        <f t="shared" si="226"/>
        <v>0</v>
      </c>
      <c r="BF103" s="59">
        <f t="shared" si="227"/>
        <v>0</v>
      </c>
      <c r="BG103" s="59">
        <f t="shared" si="228"/>
        <v>0</v>
      </c>
      <c r="BH103" s="59">
        <f t="shared" si="229"/>
        <v>0</v>
      </c>
      <c r="BI103" s="59">
        <f t="shared" si="230"/>
        <v>0</v>
      </c>
      <c r="BJ103" s="59">
        <f t="shared" si="199"/>
        <v>0</v>
      </c>
      <c r="BK103" s="59">
        <f t="shared" si="231"/>
        <v>0</v>
      </c>
      <c r="BL103" s="59">
        <f t="shared" si="232"/>
        <v>0</v>
      </c>
      <c r="BM103" s="59">
        <f t="shared" si="233"/>
        <v>0</v>
      </c>
      <c r="BN103" s="191">
        <f t="shared" si="249"/>
        <v>0</v>
      </c>
      <c r="BO103" s="62">
        <f t="shared" si="234"/>
        <v>0</v>
      </c>
      <c r="BP103" s="59"/>
      <c r="BQ103" s="64"/>
      <c r="BR103" s="59">
        <f t="shared" si="235"/>
        <v>0</v>
      </c>
      <c r="BS103" s="59">
        <f t="shared" si="236"/>
        <v>0</v>
      </c>
      <c r="BT103" s="59">
        <f t="shared" si="237"/>
        <v>0</v>
      </c>
      <c r="BU103" s="59">
        <f t="shared" si="238"/>
        <v>0</v>
      </c>
      <c r="BV103" s="59">
        <f t="shared" si="239"/>
        <v>0</v>
      </c>
      <c r="BW103" s="59">
        <f t="shared" si="240"/>
        <v>0</v>
      </c>
      <c r="BX103" s="59">
        <f t="shared" si="241"/>
        <v>0</v>
      </c>
      <c r="BY103" s="59">
        <f t="shared" si="242"/>
        <v>0</v>
      </c>
      <c r="BZ103" s="59">
        <f t="shared" si="200"/>
        <v>0</v>
      </c>
      <c r="CA103" s="59">
        <f t="shared" si="243"/>
        <v>0</v>
      </c>
      <c r="CB103" s="59">
        <f t="shared" si="244"/>
        <v>0</v>
      </c>
      <c r="CC103" s="59">
        <f t="shared" si="245"/>
        <v>0</v>
      </c>
      <c r="CD103" s="191">
        <f t="shared" si="250"/>
        <v>0</v>
      </c>
      <c r="CE103" s="62">
        <f t="shared" si="246"/>
        <v>0</v>
      </c>
    </row>
    <row r="104" spans="1:83" x14ac:dyDescent="0.2">
      <c r="A104" s="364"/>
      <c r="B104" s="363"/>
      <c r="C104" s="362"/>
      <c r="D104" s="457"/>
      <c r="E104" s="366"/>
      <c r="G104" s="59">
        <f t="shared" si="201"/>
        <v>0</v>
      </c>
      <c r="H104" s="59"/>
      <c r="I104" s="59">
        <f t="shared" si="202"/>
        <v>0</v>
      </c>
      <c r="J104" s="59"/>
      <c r="K104" s="59">
        <f t="shared" si="203"/>
        <v>0</v>
      </c>
      <c r="L104" s="59"/>
      <c r="M104" s="59">
        <f t="shared" si="204"/>
        <v>0</v>
      </c>
      <c r="N104" s="59"/>
      <c r="O104" s="59">
        <f t="shared" si="205"/>
        <v>0</v>
      </c>
      <c r="P104" s="59"/>
      <c r="Q104" s="704">
        <f t="shared" si="168"/>
        <v>0</v>
      </c>
      <c r="R104" s="59"/>
      <c r="S104" s="59">
        <f t="shared" si="206"/>
        <v>0</v>
      </c>
      <c r="T104" s="59"/>
      <c r="U104" s="59">
        <f t="shared" si="247"/>
        <v>0</v>
      </c>
      <c r="V104" s="59"/>
      <c r="W104" s="59">
        <f t="shared" si="207"/>
        <v>0</v>
      </c>
      <c r="X104" s="59"/>
      <c r="Y104" s="367"/>
      <c r="Z104" s="687"/>
      <c r="AA104" s="59">
        <f t="shared" si="208"/>
        <v>0</v>
      </c>
      <c r="AB104" s="59"/>
      <c r="AC104" s="367"/>
      <c r="AD104" s="687"/>
      <c r="AE104" s="59">
        <f t="shared" si="209"/>
        <v>0</v>
      </c>
      <c r="AF104" s="59"/>
      <c r="AG104" s="367"/>
      <c r="AH104" s="687"/>
      <c r="AI104" s="62">
        <f t="shared" si="210"/>
        <v>0</v>
      </c>
      <c r="AJ104" s="59"/>
      <c r="AK104" s="59"/>
      <c r="AL104" s="63">
        <f t="shared" si="211"/>
        <v>0</v>
      </c>
      <c r="AM104" s="59">
        <f t="shared" si="212"/>
        <v>0</v>
      </c>
      <c r="AN104" s="59">
        <f t="shared" si="213"/>
        <v>0</v>
      </c>
      <c r="AO104" s="59">
        <f t="shared" si="214"/>
        <v>0</v>
      </c>
      <c r="AP104" s="59">
        <f t="shared" si="215"/>
        <v>0</v>
      </c>
      <c r="AQ104" s="59">
        <f t="shared" si="216"/>
        <v>0</v>
      </c>
      <c r="AR104" s="59">
        <f t="shared" si="217"/>
        <v>0</v>
      </c>
      <c r="AS104" s="59">
        <f t="shared" si="218"/>
        <v>0</v>
      </c>
      <c r="AT104" s="59">
        <f t="shared" si="198"/>
        <v>0</v>
      </c>
      <c r="AU104" s="59">
        <f t="shared" si="219"/>
        <v>0</v>
      </c>
      <c r="AV104" s="59">
        <f t="shared" si="220"/>
        <v>0</v>
      </c>
      <c r="AW104" s="59">
        <f t="shared" si="221"/>
        <v>0</v>
      </c>
      <c r="AX104" s="191">
        <f t="shared" si="248"/>
        <v>0</v>
      </c>
      <c r="AY104" s="62">
        <f t="shared" si="222"/>
        <v>0</v>
      </c>
      <c r="AZ104" s="59"/>
      <c r="BA104" s="64"/>
      <c r="BB104" s="59">
        <f t="shared" si="223"/>
        <v>0</v>
      </c>
      <c r="BC104" s="59">
        <f t="shared" si="224"/>
        <v>0</v>
      </c>
      <c r="BD104" s="59">
        <f t="shared" si="225"/>
        <v>0</v>
      </c>
      <c r="BE104" s="59">
        <f t="shared" si="226"/>
        <v>0</v>
      </c>
      <c r="BF104" s="59">
        <f t="shared" si="227"/>
        <v>0</v>
      </c>
      <c r="BG104" s="59">
        <f t="shared" si="228"/>
        <v>0</v>
      </c>
      <c r="BH104" s="59">
        <f t="shared" si="229"/>
        <v>0</v>
      </c>
      <c r="BI104" s="59">
        <f t="shared" si="230"/>
        <v>0</v>
      </c>
      <c r="BJ104" s="59">
        <f t="shared" si="199"/>
        <v>0</v>
      </c>
      <c r="BK104" s="59">
        <f t="shared" si="231"/>
        <v>0</v>
      </c>
      <c r="BL104" s="59">
        <f t="shared" si="232"/>
        <v>0</v>
      </c>
      <c r="BM104" s="59">
        <f t="shared" si="233"/>
        <v>0</v>
      </c>
      <c r="BN104" s="191">
        <f t="shared" si="249"/>
        <v>0</v>
      </c>
      <c r="BO104" s="62">
        <f t="shared" si="234"/>
        <v>0</v>
      </c>
      <c r="BP104" s="59"/>
      <c r="BQ104" s="64"/>
      <c r="BR104" s="59">
        <f t="shared" si="235"/>
        <v>0</v>
      </c>
      <c r="BS104" s="59">
        <f t="shared" si="236"/>
        <v>0</v>
      </c>
      <c r="BT104" s="59">
        <f t="shared" si="237"/>
        <v>0</v>
      </c>
      <c r="BU104" s="59">
        <f t="shared" si="238"/>
        <v>0</v>
      </c>
      <c r="BV104" s="59">
        <f t="shared" si="239"/>
        <v>0</v>
      </c>
      <c r="BW104" s="59">
        <f t="shared" si="240"/>
        <v>0</v>
      </c>
      <c r="BX104" s="59">
        <f t="shared" si="241"/>
        <v>0</v>
      </c>
      <c r="BY104" s="59">
        <f t="shared" si="242"/>
        <v>0</v>
      </c>
      <c r="BZ104" s="59">
        <f t="shared" si="200"/>
        <v>0</v>
      </c>
      <c r="CA104" s="59">
        <f t="shared" si="243"/>
        <v>0</v>
      </c>
      <c r="CB104" s="59">
        <f t="shared" si="244"/>
        <v>0</v>
      </c>
      <c r="CC104" s="59">
        <f t="shared" si="245"/>
        <v>0</v>
      </c>
      <c r="CD104" s="191">
        <f t="shared" si="250"/>
        <v>0</v>
      </c>
      <c r="CE104" s="62">
        <f t="shared" si="246"/>
        <v>0</v>
      </c>
    </row>
    <row r="105" spans="1:83" x14ac:dyDescent="0.2">
      <c r="A105" s="364"/>
      <c r="B105" s="363"/>
      <c r="C105" s="362"/>
      <c r="D105" s="457"/>
      <c r="E105" s="366"/>
      <c r="G105" s="59">
        <f t="shared" si="201"/>
        <v>0</v>
      </c>
      <c r="H105" s="59"/>
      <c r="I105" s="59">
        <f t="shared" si="202"/>
        <v>0</v>
      </c>
      <c r="J105" s="59"/>
      <c r="K105" s="59">
        <f t="shared" si="203"/>
        <v>0</v>
      </c>
      <c r="L105" s="59"/>
      <c r="M105" s="59">
        <f t="shared" si="204"/>
        <v>0</v>
      </c>
      <c r="N105" s="59"/>
      <c r="O105" s="59">
        <f t="shared" si="205"/>
        <v>0</v>
      </c>
      <c r="P105" s="59"/>
      <c r="Q105" s="704">
        <f t="shared" si="168"/>
        <v>0</v>
      </c>
      <c r="R105" s="59"/>
      <c r="S105" s="59">
        <f t="shared" si="206"/>
        <v>0</v>
      </c>
      <c r="T105" s="59"/>
      <c r="U105" s="59">
        <f t="shared" si="247"/>
        <v>0</v>
      </c>
      <c r="V105" s="59"/>
      <c r="W105" s="59">
        <f t="shared" si="207"/>
        <v>0</v>
      </c>
      <c r="X105" s="59"/>
      <c r="Y105" s="367"/>
      <c r="Z105" s="687"/>
      <c r="AA105" s="59">
        <f t="shared" si="208"/>
        <v>0</v>
      </c>
      <c r="AB105" s="59"/>
      <c r="AC105" s="367"/>
      <c r="AD105" s="687"/>
      <c r="AE105" s="59">
        <f t="shared" si="209"/>
        <v>0</v>
      </c>
      <c r="AF105" s="59"/>
      <c r="AG105" s="367"/>
      <c r="AH105" s="687"/>
      <c r="AI105" s="62">
        <f t="shared" si="210"/>
        <v>0</v>
      </c>
      <c r="AJ105" s="59"/>
      <c r="AK105" s="59"/>
      <c r="AL105" s="63">
        <f t="shared" si="211"/>
        <v>0</v>
      </c>
      <c r="AM105" s="59">
        <f t="shared" si="212"/>
        <v>0</v>
      </c>
      <c r="AN105" s="59">
        <f t="shared" si="213"/>
        <v>0</v>
      </c>
      <c r="AO105" s="59">
        <f t="shared" si="214"/>
        <v>0</v>
      </c>
      <c r="AP105" s="59">
        <f t="shared" si="215"/>
        <v>0</v>
      </c>
      <c r="AQ105" s="59">
        <f t="shared" si="216"/>
        <v>0</v>
      </c>
      <c r="AR105" s="59">
        <f t="shared" si="217"/>
        <v>0</v>
      </c>
      <c r="AS105" s="59">
        <f t="shared" si="218"/>
        <v>0</v>
      </c>
      <c r="AT105" s="59">
        <f t="shared" si="198"/>
        <v>0</v>
      </c>
      <c r="AU105" s="59">
        <f t="shared" si="219"/>
        <v>0</v>
      </c>
      <c r="AV105" s="59">
        <f t="shared" si="220"/>
        <v>0</v>
      </c>
      <c r="AW105" s="59">
        <f t="shared" si="221"/>
        <v>0</v>
      </c>
      <c r="AX105" s="191">
        <f t="shared" si="248"/>
        <v>0</v>
      </c>
      <c r="AY105" s="62">
        <f t="shared" si="222"/>
        <v>0</v>
      </c>
      <c r="AZ105" s="59"/>
      <c r="BA105" s="64"/>
      <c r="BB105" s="59">
        <f t="shared" si="223"/>
        <v>0</v>
      </c>
      <c r="BC105" s="59">
        <f t="shared" si="224"/>
        <v>0</v>
      </c>
      <c r="BD105" s="59">
        <f t="shared" si="225"/>
        <v>0</v>
      </c>
      <c r="BE105" s="59">
        <f t="shared" si="226"/>
        <v>0</v>
      </c>
      <c r="BF105" s="59">
        <f t="shared" si="227"/>
        <v>0</v>
      </c>
      <c r="BG105" s="59">
        <f t="shared" si="228"/>
        <v>0</v>
      </c>
      <c r="BH105" s="59">
        <f t="shared" si="229"/>
        <v>0</v>
      </c>
      <c r="BI105" s="59">
        <f t="shared" si="230"/>
        <v>0</v>
      </c>
      <c r="BJ105" s="59">
        <f t="shared" si="199"/>
        <v>0</v>
      </c>
      <c r="BK105" s="59">
        <f t="shared" si="231"/>
        <v>0</v>
      </c>
      <c r="BL105" s="59">
        <f t="shared" si="232"/>
        <v>0</v>
      </c>
      <c r="BM105" s="59">
        <f t="shared" si="233"/>
        <v>0</v>
      </c>
      <c r="BN105" s="191">
        <f t="shared" si="249"/>
        <v>0</v>
      </c>
      <c r="BO105" s="62">
        <f t="shared" si="234"/>
        <v>0</v>
      </c>
      <c r="BP105" s="59"/>
      <c r="BQ105" s="64"/>
      <c r="BR105" s="59">
        <f t="shared" si="235"/>
        <v>0</v>
      </c>
      <c r="BS105" s="59">
        <f t="shared" si="236"/>
        <v>0</v>
      </c>
      <c r="BT105" s="59">
        <f t="shared" si="237"/>
        <v>0</v>
      </c>
      <c r="BU105" s="59">
        <f t="shared" si="238"/>
        <v>0</v>
      </c>
      <c r="BV105" s="59">
        <f t="shared" si="239"/>
        <v>0</v>
      </c>
      <c r="BW105" s="59">
        <f t="shared" si="240"/>
        <v>0</v>
      </c>
      <c r="BX105" s="59">
        <f t="shared" si="241"/>
        <v>0</v>
      </c>
      <c r="BY105" s="59">
        <f t="shared" si="242"/>
        <v>0</v>
      </c>
      <c r="BZ105" s="59">
        <f t="shared" si="200"/>
        <v>0</v>
      </c>
      <c r="CA105" s="59">
        <f t="shared" si="243"/>
        <v>0</v>
      </c>
      <c r="CB105" s="59">
        <f t="shared" si="244"/>
        <v>0</v>
      </c>
      <c r="CC105" s="59">
        <f t="shared" si="245"/>
        <v>0</v>
      </c>
      <c r="CD105" s="191">
        <f t="shared" si="250"/>
        <v>0</v>
      </c>
      <c r="CE105" s="62">
        <f t="shared" si="246"/>
        <v>0</v>
      </c>
    </row>
    <row r="106" spans="1:83" x14ac:dyDescent="0.2">
      <c r="A106" s="364"/>
      <c r="B106" s="363"/>
      <c r="C106" s="362"/>
      <c r="D106" s="457"/>
      <c r="E106" s="366"/>
      <c r="G106" s="59">
        <f t="shared" si="201"/>
        <v>0</v>
      </c>
      <c r="H106" s="59"/>
      <c r="I106" s="59">
        <f t="shared" si="202"/>
        <v>0</v>
      </c>
      <c r="J106" s="59"/>
      <c r="K106" s="59">
        <f t="shared" si="203"/>
        <v>0</v>
      </c>
      <c r="L106" s="59"/>
      <c r="M106" s="59">
        <f t="shared" si="204"/>
        <v>0</v>
      </c>
      <c r="N106" s="59"/>
      <c r="O106" s="59">
        <f t="shared" si="205"/>
        <v>0</v>
      </c>
      <c r="P106" s="59"/>
      <c r="Q106" s="704">
        <f t="shared" si="168"/>
        <v>0</v>
      </c>
      <c r="R106" s="59"/>
      <c r="S106" s="59">
        <f t="shared" si="206"/>
        <v>0</v>
      </c>
      <c r="T106" s="59"/>
      <c r="U106" s="59">
        <f t="shared" si="247"/>
        <v>0</v>
      </c>
      <c r="V106" s="59"/>
      <c r="W106" s="59">
        <f t="shared" si="207"/>
        <v>0</v>
      </c>
      <c r="X106" s="59"/>
      <c r="Y106" s="367"/>
      <c r="Z106" s="687"/>
      <c r="AA106" s="59">
        <f t="shared" si="208"/>
        <v>0</v>
      </c>
      <c r="AB106" s="59"/>
      <c r="AC106" s="367"/>
      <c r="AD106" s="687"/>
      <c r="AE106" s="59">
        <f t="shared" si="209"/>
        <v>0</v>
      </c>
      <c r="AF106" s="59"/>
      <c r="AG106" s="367"/>
      <c r="AH106" s="687"/>
      <c r="AI106" s="62">
        <f t="shared" si="210"/>
        <v>0</v>
      </c>
      <c r="AJ106" s="59"/>
      <c r="AK106" s="59"/>
      <c r="AL106" s="63">
        <f t="shared" si="211"/>
        <v>0</v>
      </c>
      <c r="AM106" s="59">
        <f t="shared" si="212"/>
        <v>0</v>
      </c>
      <c r="AN106" s="59">
        <f t="shared" si="213"/>
        <v>0</v>
      </c>
      <c r="AO106" s="59">
        <f t="shared" si="214"/>
        <v>0</v>
      </c>
      <c r="AP106" s="59">
        <f t="shared" si="215"/>
        <v>0</v>
      </c>
      <c r="AQ106" s="59">
        <f t="shared" si="216"/>
        <v>0</v>
      </c>
      <c r="AR106" s="59">
        <f t="shared" si="217"/>
        <v>0</v>
      </c>
      <c r="AS106" s="59">
        <f t="shared" si="218"/>
        <v>0</v>
      </c>
      <c r="AT106" s="59">
        <f t="shared" si="198"/>
        <v>0</v>
      </c>
      <c r="AU106" s="59">
        <f t="shared" si="219"/>
        <v>0</v>
      </c>
      <c r="AV106" s="59">
        <f t="shared" si="220"/>
        <v>0</v>
      </c>
      <c r="AW106" s="59">
        <f t="shared" si="221"/>
        <v>0</v>
      </c>
      <c r="AX106" s="191">
        <f t="shared" si="248"/>
        <v>0</v>
      </c>
      <c r="AY106" s="62">
        <f t="shared" si="222"/>
        <v>0</v>
      </c>
      <c r="AZ106" s="59"/>
      <c r="BA106" s="64"/>
      <c r="BB106" s="59">
        <f t="shared" si="223"/>
        <v>0</v>
      </c>
      <c r="BC106" s="59">
        <f t="shared" si="224"/>
        <v>0</v>
      </c>
      <c r="BD106" s="59">
        <f t="shared" si="225"/>
        <v>0</v>
      </c>
      <c r="BE106" s="59">
        <f t="shared" si="226"/>
        <v>0</v>
      </c>
      <c r="BF106" s="59">
        <f t="shared" si="227"/>
        <v>0</v>
      </c>
      <c r="BG106" s="59">
        <f t="shared" si="228"/>
        <v>0</v>
      </c>
      <c r="BH106" s="59">
        <f t="shared" si="229"/>
        <v>0</v>
      </c>
      <c r="BI106" s="59">
        <f t="shared" si="230"/>
        <v>0</v>
      </c>
      <c r="BJ106" s="59">
        <f t="shared" si="199"/>
        <v>0</v>
      </c>
      <c r="BK106" s="59">
        <f t="shared" si="231"/>
        <v>0</v>
      </c>
      <c r="BL106" s="59">
        <f t="shared" si="232"/>
        <v>0</v>
      </c>
      <c r="BM106" s="59">
        <f t="shared" si="233"/>
        <v>0</v>
      </c>
      <c r="BN106" s="191">
        <f t="shared" si="249"/>
        <v>0</v>
      </c>
      <c r="BO106" s="62">
        <f t="shared" si="234"/>
        <v>0</v>
      </c>
      <c r="BP106" s="59"/>
      <c r="BQ106" s="64"/>
      <c r="BR106" s="59">
        <f t="shared" si="235"/>
        <v>0</v>
      </c>
      <c r="BS106" s="59">
        <f t="shared" si="236"/>
        <v>0</v>
      </c>
      <c r="BT106" s="59">
        <f t="shared" si="237"/>
        <v>0</v>
      </c>
      <c r="BU106" s="59">
        <f t="shared" si="238"/>
        <v>0</v>
      </c>
      <c r="BV106" s="59">
        <f t="shared" si="239"/>
        <v>0</v>
      </c>
      <c r="BW106" s="59">
        <f t="shared" si="240"/>
        <v>0</v>
      </c>
      <c r="BX106" s="59">
        <f t="shared" si="241"/>
        <v>0</v>
      </c>
      <c r="BY106" s="59">
        <f t="shared" si="242"/>
        <v>0</v>
      </c>
      <c r="BZ106" s="59">
        <f t="shared" si="200"/>
        <v>0</v>
      </c>
      <c r="CA106" s="59">
        <f t="shared" si="243"/>
        <v>0</v>
      </c>
      <c r="CB106" s="59">
        <f t="shared" si="244"/>
        <v>0</v>
      </c>
      <c r="CC106" s="59">
        <f t="shared" si="245"/>
        <v>0</v>
      </c>
      <c r="CD106" s="191">
        <f t="shared" si="250"/>
        <v>0</v>
      </c>
      <c r="CE106" s="62">
        <f t="shared" si="246"/>
        <v>0</v>
      </c>
    </row>
    <row r="107" spans="1:83" x14ac:dyDescent="0.2">
      <c r="A107" s="364"/>
      <c r="B107" s="363"/>
      <c r="C107" s="362"/>
      <c r="D107" s="457"/>
      <c r="E107" s="366"/>
      <c r="G107" s="59">
        <f t="shared" si="201"/>
        <v>0</v>
      </c>
      <c r="H107" s="59"/>
      <c r="I107" s="59">
        <f t="shared" si="202"/>
        <v>0</v>
      </c>
      <c r="J107" s="59"/>
      <c r="K107" s="59">
        <f t="shared" si="203"/>
        <v>0</v>
      </c>
      <c r="L107" s="59"/>
      <c r="M107" s="59">
        <f t="shared" si="204"/>
        <v>0</v>
      </c>
      <c r="N107" s="59"/>
      <c r="O107" s="59">
        <f t="shared" si="205"/>
        <v>0</v>
      </c>
      <c r="P107" s="59"/>
      <c r="Q107" s="704">
        <f t="shared" si="168"/>
        <v>0</v>
      </c>
      <c r="R107" s="59"/>
      <c r="S107" s="59">
        <f t="shared" si="206"/>
        <v>0</v>
      </c>
      <c r="T107" s="59"/>
      <c r="U107" s="59">
        <f t="shared" si="247"/>
        <v>0</v>
      </c>
      <c r="V107" s="59"/>
      <c r="W107" s="59">
        <f t="shared" si="207"/>
        <v>0</v>
      </c>
      <c r="X107" s="59"/>
      <c r="Y107" s="367"/>
      <c r="Z107" s="687"/>
      <c r="AA107" s="59">
        <f t="shared" si="208"/>
        <v>0</v>
      </c>
      <c r="AB107" s="59"/>
      <c r="AC107" s="367"/>
      <c r="AD107" s="687"/>
      <c r="AE107" s="59">
        <f t="shared" si="209"/>
        <v>0</v>
      </c>
      <c r="AF107" s="59"/>
      <c r="AG107" s="367"/>
      <c r="AH107" s="687"/>
      <c r="AI107" s="62">
        <f t="shared" si="210"/>
        <v>0</v>
      </c>
      <c r="AJ107" s="59"/>
      <c r="AK107" s="59"/>
      <c r="AL107" s="63">
        <f t="shared" si="211"/>
        <v>0</v>
      </c>
      <c r="AM107" s="59">
        <f t="shared" si="212"/>
        <v>0</v>
      </c>
      <c r="AN107" s="59">
        <f t="shared" si="213"/>
        <v>0</v>
      </c>
      <c r="AO107" s="59">
        <f t="shared" si="214"/>
        <v>0</v>
      </c>
      <c r="AP107" s="59">
        <f t="shared" si="215"/>
        <v>0</v>
      </c>
      <c r="AQ107" s="59">
        <f t="shared" si="216"/>
        <v>0</v>
      </c>
      <c r="AR107" s="59">
        <f t="shared" si="217"/>
        <v>0</v>
      </c>
      <c r="AS107" s="59">
        <f t="shared" si="218"/>
        <v>0</v>
      </c>
      <c r="AT107" s="59">
        <f t="shared" si="198"/>
        <v>0</v>
      </c>
      <c r="AU107" s="59">
        <f t="shared" si="219"/>
        <v>0</v>
      </c>
      <c r="AV107" s="59">
        <f t="shared" si="220"/>
        <v>0</v>
      </c>
      <c r="AW107" s="59">
        <f t="shared" si="221"/>
        <v>0</v>
      </c>
      <c r="AX107" s="191">
        <f t="shared" si="248"/>
        <v>0</v>
      </c>
      <c r="AY107" s="62">
        <f t="shared" si="222"/>
        <v>0</v>
      </c>
      <c r="AZ107" s="59"/>
      <c r="BA107" s="64"/>
      <c r="BB107" s="59">
        <f t="shared" si="223"/>
        <v>0</v>
      </c>
      <c r="BC107" s="59">
        <f t="shared" si="224"/>
        <v>0</v>
      </c>
      <c r="BD107" s="59">
        <f t="shared" si="225"/>
        <v>0</v>
      </c>
      <c r="BE107" s="59">
        <f t="shared" si="226"/>
        <v>0</v>
      </c>
      <c r="BF107" s="59">
        <f t="shared" si="227"/>
        <v>0</v>
      </c>
      <c r="BG107" s="59">
        <f t="shared" si="228"/>
        <v>0</v>
      </c>
      <c r="BH107" s="59">
        <f t="shared" si="229"/>
        <v>0</v>
      </c>
      <c r="BI107" s="59">
        <f t="shared" si="230"/>
        <v>0</v>
      </c>
      <c r="BJ107" s="59">
        <f t="shared" si="199"/>
        <v>0</v>
      </c>
      <c r="BK107" s="59">
        <f t="shared" si="231"/>
        <v>0</v>
      </c>
      <c r="BL107" s="59">
        <f t="shared" si="232"/>
        <v>0</v>
      </c>
      <c r="BM107" s="59">
        <f t="shared" si="233"/>
        <v>0</v>
      </c>
      <c r="BN107" s="191">
        <f t="shared" si="249"/>
        <v>0</v>
      </c>
      <c r="BO107" s="62">
        <f t="shared" si="234"/>
        <v>0</v>
      </c>
      <c r="BP107" s="59"/>
      <c r="BQ107" s="64"/>
      <c r="BR107" s="59">
        <f t="shared" si="235"/>
        <v>0</v>
      </c>
      <c r="BS107" s="59">
        <f t="shared" si="236"/>
        <v>0</v>
      </c>
      <c r="BT107" s="59">
        <f t="shared" si="237"/>
        <v>0</v>
      </c>
      <c r="BU107" s="59">
        <f t="shared" si="238"/>
        <v>0</v>
      </c>
      <c r="BV107" s="59">
        <f t="shared" si="239"/>
        <v>0</v>
      </c>
      <c r="BW107" s="59">
        <f t="shared" si="240"/>
        <v>0</v>
      </c>
      <c r="BX107" s="59">
        <f t="shared" si="241"/>
        <v>0</v>
      </c>
      <c r="BY107" s="59">
        <f t="shared" si="242"/>
        <v>0</v>
      </c>
      <c r="BZ107" s="59">
        <f t="shared" si="200"/>
        <v>0</v>
      </c>
      <c r="CA107" s="59">
        <f t="shared" si="243"/>
        <v>0</v>
      </c>
      <c r="CB107" s="59">
        <f t="shared" si="244"/>
        <v>0</v>
      </c>
      <c r="CC107" s="59">
        <f t="shared" si="245"/>
        <v>0</v>
      </c>
      <c r="CD107" s="191">
        <f t="shared" si="250"/>
        <v>0</v>
      </c>
      <c r="CE107" s="62">
        <f t="shared" si="246"/>
        <v>0</v>
      </c>
    </row>
    <row r="108" spans="1:83" x14ac:dyDescent="0.2">
      <c r="A108" s="364"/>
      <c r="B108" s="363"/>
      <c r="C108" s="362"/>
      <c r="D108" s="457"/>
      <c r="E108" s="366"/>
      <c r="G108" s="59">
        <f t="shared" si="201"/>
        <v>0</v>
      </c>
      <c r="H108" s="59"/>
      <c r="I108" s="59">
        <f t="shared" si="202"/>
        <v>0</v>
      </c>
      <c r="J108" s="59"/>
      <c r="K108" s="59">
        <f t="shared" si="203"/>
        <v>0</v>
      </c>
      <c r="L108" s="59"/>
      <c r="M108" s="59">
        <f t="shared" si="204"/>
        <v>0</v>
      </c>
      <c r="N108" s="59"/>
      <c r="O108" s="59">
        <f t="shared" si="205"/>
        <v>0</v>
      </c>
      <c r="P108" s="59"/>
      <c r="Q108" s="704">
        <f t="shared" si="168"/>
        <v>0</v>
      </c>
      <c r="R108" s="59"/>
      <c r="S108" s="59">
        <f t="shared" si="206"/>
        <v>0</v>
      </c>
      <c r="T108" s="59"/>
      <c r="U108" s="59">
        <f t="shared" si="247"/>
        <v>0</v>
      </c>
      <c r="V108" s="59"/>
      <c r="W108" s="59">
        <f t="shared" si="207"/>
        <v>0</v>
      </c>
      <c r="X108" s="59"/>
      <c r="Y108" s="367"/>
      <c r="Z108" s="687"/>
      <c r="AA108" s="59">
        <f t="shared" si="208"/>
        <v>0</v>
      </c>
      <c r="AB108" s="59"/>
      <c r="AC108" s="367"/>
      <c r="AD108" s="687"/>
      <c r="AE108" s="59">
        <f t="shared" si="209"/>
        <v>0</v>
      </c>
      <c r="AF108" s="59"/>
      <c r="AG108" s="367"/>
      <c r="AH108" s="687"/>
      <c r="AI108" s="62">
        <f t="shared" si="210"/>
        <v>0</v>
      </c>
      <c r="AJ108" s="59"/>
      <c r="AK108" s="59"/>
      <c r="AL108" s="63">
        <f t="shared" si="211"/>
        <v>0</v>
      </c>
      <c r="AM108" s="59">
        <f t="shared" si="212"/>
        <v>0</v>
      </c>
      <c r="AN108" s="59">
        <f t="shared" si="213"/>
        <v>0</v>
      </c>
      <c r="AO108" s="59">
        <f t="shared" si="214"/>
        <v>0</v>
      </c>
      <c r="AP108" s="59">
        <f t="shared" si="215"/>
        <v>0</v>
      </c>
      <c r="AQ108" s="59">
        <f t="shared" si="216"/>
        <v>0</v>
      </c>
      <c r="AR108" s="59">
        <f t="shared" si="217"/>
        <v>0</v>
      </c>
      <c r="AS108" s="59">
        <f t="shared" si="218"/>
        <v>0</v>
      </c>
      <c r="AT108" s="59">
        <f t="shared" si="198"/>
        <v>0</v>
      </c>
      <c r="AU108" s="59">
        <f t="shared" si="219"/>
        <v>0</v>
      </c>
      <c r="AV108" s="59">
        <f t="shared" si="220"/>
        <v>0</v>
      </c>
      <c r="AW108" s="59">
        <f t="shared" si="221"/>
        <v>0</v>
      </c>
      <c r="AX108" s="191">
        <f t="shared" si="248"/>
        <v>0</v>
      </c>
      <c r="AY108" s="62">
        <f t="shared" si="222"/>
        <v>0</v>
      </c>
      <c r="AZ108" s="59"/>
      <c r="BA108" s="64"/>
      <c r="BB108" s="59">
        <f t="shared" si="223"/>
        <v>0</v>
      </c>
      <c r="BC108" s="59">
        <f t="shared" si="224"/>
        <v>0</v>
      </c>
      <c r="BD108" s="59">
        <f t="shared" si="225"/>
        <v>0</v>
      </c>
      <c r="BE108" s="59">
        <f t="shared" si="226"/>
        <v>0</v>
      </c>
      <c r="BF108" s="59">
        <f t="shared" si="227"/>
        <v>0</v>
      </c>
      <c r="BG108" s="59">
        <f t="shared" si="228"/>
        <v>0</v>
      </c>
      <c r="BH108" s="59">
        <f t="shared" si="229"/>
        <v>0</v>
      </c>
      <c r="BI108" s="59">
        <f t="shared" si="230"/>
        <v>0</v>
      </c>
      <c r="BJ108" s="59">
        <f t="shared" si="199"/>
        <v>0</v>
      </c>
      <c r="BK108" s="59">
        <f t="shared" si="231"/>
        <v>0</v>
      </c>
      <c r="BL108" s="59">
        <f t="shared" si="232"/>
        <v>0</v>
      </c>
      <c r="BM108" s="59">
        <f t="shared" si="233"/>
        <v>0</v>
      </c>
      <c r="BN108" s="191">
        <f t="shared" si="249"/>
        <v>0</v>
      </c>
      <c r="BO108" s="62">
        <f t="shared" si="234"/>
        <v>0</v>
      </c>
      <c r="BP108" s="59"/>
      <c r="BQ108" s="64"/>
      <c r="BR108" s="59">
        <f t="shared" si="235"/>
        <v>0</v>
      </c>
      <c r="BS108" s="59">
        <f t="shared" si="236"/>
        <v>0</v>
      </c>
      <c r="BT108" s="59">
        <f t="shared" si="237"/>
        <v>0</v>
      </c>
      <c r="BU108" s="59">
        <f t="shared" si="238"/>
        <v>0</v>
      </c>
      <c r="BV108" s="59">
        <f t="shared" si="239"/>
        <v>0</v>
      </c>
      <c r="BW108" s="59">
        <f t="shared" si="240"/>
        <v>0</v>
      </c>
      <c r="BX108" s="59">
        <f t="shared" si="241"/>
        <v>0</v>
      </c>
      <c r="BY108" s="59">
        <f t="shared" si="242"/>
        <v>0</v>
      </c>
      <c r="BZ108" s="59">
        <f t="shared" si="200"/>
        <v>0</v>
      </c>
      <c r="CA108" s="59">
        <f t="shared" si="243"/>
        <v>0</v>
      </c>
      <c r="CB108" s="59">
        <f t="shared" si="244"/>
        <v>0</v>
      </c>
      <c r="CC108" s="59">
        <f t="shared" si="245"/>
        <v>0</v>
      </c>
      <c r="CD108" s="191">
        <f t="shared" si="250"/>
        <v>0</v>
      </c>
      <c r="CE108" s="62">
        <f t="shared" si="246"/>
        <v>0</v>
      </c>
    </row>
    <row r="109" spans="1:83" x14ac:dyDescent="0.2">
      <c r="A109" s="364"/>
      <c r="B109" s="363"/>
      <c r="C109" s="362"/>
      <c r="D109" s="457"/>
      <c r="E109" s="366"/>
      <c r="G109" s="59">
        <f t="shared" si="201"/>
        <v>0</v>
      </c>
      <c r="H109" s="59"/>
      <c r="I109" s="59">
        <f t="shared" si="202"/>
        <v>0</v>
      </c>
      <c r="J109" s="59"/>
      <c r="K109" s="59">
        <f t="shared" si="203"/>
        <v>0</v>
      </c>
      <c r="L109" s="59"/>
      <c r="M109" s="59">
        <f t="shared" si="204"/>
        <v>0</v>
      </c>
      <c r="N109" s="59"/>
      <c r="O109" s="59">
        <f t="shared" si="205"/>
        <v>0</v>
      </c>
      <c r="P109" s="59"/>
      <c r="Q109" s="704">
        <f t="shared" si="168"/>
        <v>0</v>
      </c>
      <c r="R109" s="59"/>
      <c r="S109" s="59">
        <f t="shared" si="206"/>
        <v>0</v>
      </c>
      <c r="T109" s="59"/>
      <c r="U109" s="59">
        <f t="shared" si="247"/>
        <v>0</v>
      </c>
      <c r="V109" s="59"/>
      <c r="W109" s="59">
        <f t="shared" si="207"/>
        <v>0</v>
      </c>
      <c r="X109" s="59"/>
      <c r="Y109" s="367"/>
      <c r="Z109" s="687"/>
      <c r="AA109" s="59">
        <f t="shared" si="208"/>
        <v>0</v>
      </c>
      <c r="AB109" s="59"/>
      <c r="AC109" s="367"/>
      <c r="AD109" s="687"/>
      <c r="AE109" s="59">
        <f t="shared" si="209"/>
        <v>0</v>
      </c>
      <c r="AF109" s="59"/>
      <c r="AG109" s="367"/>
      <c r="AH109" s="687"/>
      <c r="AI109" s="62">
        <f t="shared" si="210"/>
        <v>0</v>
      </c>
      <c r="AJ109" s="59"/>
      <c r="AK109" s="59"/>
      <c r="AL109" s="63">
        <f t="shared" si="211"/>
        <v>0</v>
      </c>
      <c r="AM109" s="59">
        <f t="shared" si="212"/>
        <v>0</v>
      </c>
      <c r="AN109" s="59">
        <f t="shared" si="213"/>
        <v>0</v>
      </c>
      <c r="AO109" s="59">
        <f t="shared" si="214"/>
        <v>0</v>
      </c>
      <c r="AP109" s="59">
        <f t="shared" si="215"/>
        <v>0</v>
      </c>
      <c r="AQ109" s="59">
        <f t="shared" si="216"/>
        <v>0</v>
      </c>
      <c r="AR109" s="59">
        <f t="shared" si="217"/>
        <v>0</v>
      </c>
      <c r="AS109" s="59">
        <f t="shared" si="218"/>
        <v>0</v>
      </c>
      <c r="AT109" s="59">
        <f t="shared" si="198"/>
        <v>0</v>
      </c>
      <c r="AU109" s="59">
        <f t="shared" si="219"/>
        <v>0</v>
      </c>
      <c r="AV109" s="59">
        <f t="shared" si="220"/>
        <v>0</v>
      </c>
      <c r="AW109" s="59">
        <f t="shared" si="221"/>
        <v>0</v>
      </c>
      <c r="AX109" s="191">
        <f t="shared" si="248"/>
        <v>0</v>
      </c>
      <c r="AY109" s="62">
        <f t="shared" si="222"/>
        <v>0</v>
      </c>
      <c r="AZ109" s="59"/>
      <c r="BA109" s="64"/>
      <c r="BB109" s="59">
        <f t="shared" si="223"/>
        <v>0</v>
      </c>
      <c r="BC109" s="59">
        <f t="shared" si="224"/>
        <v>0</v>
      </c>
      <c r="BD109" s="59">
        <f t="shared" si="225"/>
        <v>0</v>
      </c>
      <c r="BE109" s="59">
        <f t="shared" si="226"/>
        <v>0</v>
      </c>
      <c r="BF109" s="59">
        <f t="shared" si="227"/>
        <v>0</v>
      </c>
      <c r="BG109" s="59">
        <f t="shared" si="228"/>
        <v>0</v>
      </c>
      <c r="BH109" s="59">
        <f t="shared" si="229"/>
        <v>0</v>
      </c>
      <c r="BI109" s="59">
        <f t="shared" si="230"/>
        <v>0</v>
      </c>
      <c r="BJ109" s="59">
        <f t="shared" si="199"/>
        <v>0</v>
      </c>
      <c r="BK109" s="59">
        <f t="shared" si="231"/>
        <v>0</v>
      </c>
      <c r="BL109" s="59">
        <f t="shared" si="232"/>
        <v>0</v>
      </c>
      <c r="BM109" s="59">
        <f t="shared" si="233"/>
        <v>0</v>
      </c>
      <c r="BN109" s="191">
        <f t="shared" si="249"/>
        <v>0</v>
      </c>
      <c r="BO109" s="62">
        <f t="shared" si="234"/>
        <v>0</v>
      </c>
      <c r="BP109" s="59"/>
      <c r="BQ109" s="64"/>
      <c r="BR109" s="59">
        <f t="shared" si="235"/>
        <v>0</v>
      </c>
      <c r="BS109" s="59">
        <f t="shared" si="236"/>
        <v>0</v>
      </c>
      <c r="BT109" s="59">
        <f t="shared" si="237"/>
        <v>0</v>
      </c>
      <c r="BU109" s="59">
        <f t="shared" si="238"/>
        <v>0</v>
      </c>
      <c r="BV109" s="59">
        <f t="shared" si="239"/>
        <v>0</v>
      </c>
      <c r="BW109" s="59">
        <f t="shared" si="240"/>
        <v>0</v>
      </c>
      <c r="BX109" s="59">
        <f t="shared" si="241"/>
        <v>0</v>
      </c>
      <c r="BY109" s="59">
        <f t="shared" si="242"/>
        <v>0</v>
      </c>
      <c r="BZ109" s="59">
        <f t="shared" si="200"/>
        <v>0</v>
      </c>
      <c r="CA109" s="59">
        <f t="shared" si="243"/>
        <v>0</v>
      </c>
      <c r="CB109" s="59">
        <f t="shared" si="244"/>
        <v>0</v>
      </c>
      <c r="CC109" s="59">
        <f t="shared" si="245"/>
        <v>0</v>
      </c>
      <c r="CD109" s="191">
        <f t="shared" si="250"/>
        <v>0</v>
      </c>
      <c r="CE109" s="62">
        <f t="shared" si="246"/>
        <v>0</v>
      </c>
    </row>
    <row r="110" spans="1:83" x14ac:dyDescent="0.2">
      <c r="A110" s="364"/>
      <c r="B110" s="363"/>
      <c r="C110" s="362"/>
      <c r="D110" s="457"/>
      <c r="E110" s="366"/>
      <c r="G110" s="59">
        <f t="shared" si="201"/>
        <v>0</v>
      </c>
      <c r="H110" s="59"/>
      <c r="I110" s="59">
        <f t="shared" si="202"/>
        <v>0</v>
      </c>
      <c r="J110" s="59"/>
      <c r="K110" s="59">
        <f t="shared" si="203"/>
        <v>0</v>
      </c>
      <c r="L110" s="59"/>
      <c r="M110" s="59">
        <f t="shared" si="204"/>
        <v>0</v>
      </c>
      <c r="N110" s="59"/>
      <c r="O110" s="59">
        <f t="shared" si="205"/>
        <v>0</v>
      </c>
      <c r="P110" s="59"/>
      <c r="Q110" s="704">
        <f t="shared" si="168"/>
        <v>0</v>
      </c>
      <c r="R110" s="59"/>
      <c r="S110" s="59">
        <f t="shared" si="206"/>
        <v>0</v>
      </c>
      <c r="T110" s="59"/>
      <c r="U110" s="59">
        <f t="shared" si="247"/>
        <v>0</v>
      </c>
      <c r="V110" s="59"/>
      <c r="W110" s="59">
        <f t="shared" si="207"/>
        <v>0</v>
      </c>
      <c r="X110" s="59"/>
      <c r="Y110" s="367"/>
      <c r="Z110" s="687"/>
      <c r="AA110" s="59">
        <f t="shared" si="208"/>
        <v>0</v>
      </c>
      <c r="AB110" s="59"/>
      <c r="AC110" s="367"/>
      <c r="AD110" s="687"/>
      <c r="AE110" s="59">
        <f t="shared" si="209"/>
        <v>0</v>
      </c>
      <c r="AF110" s="59"/>
      <c r="AG110" s="367"/>
      <c r="AH110" s="687"/>
      <c r="AI110" s="62">
        <f t="shared" si="210"/>
        <v>0</v>
      </c>
      <c r="AJ110" s="59"/>
      <c r="AK110" s="59"/>
      <c r="AL110" s="63">
        <f t="shared" si="211"/>
        <v>0</v>
      </c>
      <c r="AM110" s="59">
        <f t="shared" si="212"/>
        <v>0</v>
      </c>
      <c r="AN110" s="59">
        <f t="shared" si="213"/>
        <v>0</v>
      </c>
      <c r="AO110" s="59">
        <f t="shared" si="214"/>
        <v>0</v>
      </c>
      <c r="AP110" s="59">
        <f t="shared" si="215"/>
        <v>0</v>
      </c>
      <c r="AQ110" s="59">
        <f t="shared" si="216"/>
        <v>0</v>
      </c>
      <c r="AR110" s="59">
        <f t="shared" si="217"/>
        <v>0</v>
      </c>
      <c r="AS110" s="59">
        <f t="shared" si="218"/>
        <v>0</v>
      </c>
      <c r="AT110" s="59">
        <f t="shared" si="198"/>
        <v>0</v>
      </c>
      <c r="AU110" s="59">
        <f t="shared" si="219"/>
        <v>0</v>
      </c>
      <c r="AV110" s="59">
        <f t="shared" si="220"/>
        <v>0</v>
      </c>
      <c r="AW110" s="59">
        <f t="shared" si="221"/>
        <v>0</v>
      </c>
      <c r="AX110" s="191">
        <f t="shared" si="248"/>
        <v>0</v>
      </c>
      <c r="AY110" s="62">
        <f t="shared" si="222"/>
        <v>0</v>
      </c>
      <c r="AZ110" s="59"/>
      <c r="BA110" s="64"/>
      <c r="BB110" s="59">
        <f t="shared" si="223"/>
        <v>0</v>
      </c>
      <c r="BC110" s="59">
        <f t="shared" si="224"/>
        <v>0</v>
      </c>
      <c r="BD110" s="59">
        <f t="shared" si="225"/>
        <v>0</v>
      </c>
      <c r="BE110" s="59">
        <f t="shared" si="226"/>
        <v>0</v>
      </c>
      <c r="BF110" s="59">
        <f t="shared" si="227"/>
        <v>0</v>
      </c>
      <c r="BG110" s="59">
        <f t="shared" si="228"/>
        <v>0</v>
      </c>
      <c r="BH110" s="59">
        <f t="shared" si="229"/>
        <v>0</v>
      </c>
      <c r="BI110" s="59">
        <f t="shared" si="230"/>
        <v>0</v>
      </c>
      <c r="BJ110" s="59">
        <f t="shared" si="199"/>
        <v>0</v>
      </c>
      <c r="BK110" s="59">
        <f t="shared" si="231"/>
        <v>0</v>
      </c>
      <c r="BL110" s="59">
        <f t="shared" si="232"/>
        <v>0</v>
      </c>
      <c r="BM110" s="59">
        <f t="shared" si="233"/>
        <v>0</v>
      </c>
      <c r="BN110" s="191">
        <f t="shared" si="249"/>
        <v>0</v>
      </c>
      <c r="BO110" s="62">
        <f t="shared" si="234"/>
        <v>0</v>
      </c>
      <c r="BP110" s="59"/>
      <c r="BQ110" s="64"/>
      <c r="BR110" s="59">
        <f t="shared" si="235"/>
        <v>0</v>
      </c>
      <c r="BS110" s="59">
        <f t="shared" si="236"/>
        <v>0</v>
      </c>
      <c r="BT110" s="59">
        <f t="shared" si="237"/>
        <v>0</v>
      </c>
      <c r="BU110" s="59">
        <f t="shared" si="238"/>
        <v>0</v>
      </c>
      <c r="BV110" s="59">
        <f t="shared" si="239"/>
        <v>0</v>
      </c>
      <c r="BW110" s="59">
        <f t="shared" si="240"/>
        <v>0</v>
      </c>
      <c r="BX110" s="59">
        <f t="shared" si="241"/>
        <v>0</v>
      </c>
      <c r="BY110" s="59">
        <f t="shared" si="242"/>
        <v>0</v>
      </c>
      <c r="BZ110" s="59">
        <f t="shared" si="200"/>
        <v>0</v>
      </c>
      <c r="CA110" s="59">
        <f t="shared" si="243"/>
        <v>0</v>
      </c>
      <c r="CB110" s="59">
        <f t="shared" si="244"/>
        <v>0</v>
      </c>
      <c r="CC110" s="59">
        <f t="shared" si="245"/>
        <v>0</v>
      </c>
      <c r="CD110" s="191">
        <f t="shared" si="250"/>
        <v>0</v>
      </c>
      <c r="CE110" s="62">
        <f t="shared" si="246"/>
        <v>0</v>
      </c>
    </row>
    <row r="111" spans="1:83" x14ac:dyDescent="0.2">
      <c r="A111" s="364"/>
      <c r="B111" s="363"/>
      <c r="C111" s="362"/>
      <c r="D111" s="457"/>
      <c r="E111" s="366"/>
      <c r="G111" s="59">
        <f t="shared" si="201"/>
        <v>0</v>
      </c>
      <c r="H111" s="59"/>
      <c r="I111" s="59">
        <f t="shared" si="202"/>
        <v>0</v>
      </c>
      <c r="J111" s="59"/>
      <c r="K111" s="59">
        <f t="shared" si="203"/>
        <v>0</v>
      </c>
      <c r="L111" s="59"/>
      <c r="M111" s="59">
        <f t="shared" si="204"/>
        <v>0</v>
      </c>
      <c r="N111" s="59"/>
      <c r="O111" s="59">
        <f t="shared" si="205"/>
        <v>0</v>
      </c>
      <c r="P111" s="59"/>
      <c r="Q111" s="704">
        <f t="shared" si="168"/>
        <v>0</v>
      </c>
      <c r="R111" s="59"/>
      <c r="S111" s="59">
        <f t="shared" si="206"/>
        <v>0</v>
      </c>
      <c r="T111" s="59"/>
      <c r="U111" s="59">
        <f t="shared" si="247"/>
        <v>0</v>
      </c>
      <c r="V111" s="59"/>
      <c r="W111" s="59">
        <f t="shared" si="207"/>
        <v>0</v>
      </c>
      <c r="X111" s="59"/>
      <c r="Y111" s="367"/>
      <c r="Z111" s="687"/>
      <c r="AA111" s="59">
        <f t="shared" si="208"/>
        <v>0</v>
      </c>
      <c r="AB111" s="59"/>
      <c r="AC111" s="367"/>
      <c r="AD111" s="687"/>
      <c r="AE111" s="59">
        <f t="shared" si="209"/>
        <v>0</v>
      </c>
      <c r="AF111" s="59"/>
      <c r="AG111" s="367"/>
      <c r="AH111" s="687"/>
      <c r="AI111" s="62">
        <f t="shared" si="210"/>
        <v>0</v>
      </c>
      <c r="AJ111" s="59"/>
      <c r="AK111" s="59"/>
      <c r="AL111" s="63">
        <f t="shared" si="211"/>
        <v>0</v>
      </c>
      <c r="AM111" s="59">
        <f t="shared" si="212"/>
        <v>0</v>
      </c>
      <c r="AN111" s="59">
        <f t="shared" si="213"/>
        <v>0</v>
      </c>
      <c r="AO111" s="59">
        <f t="shared" si="214"/>
        <v>0</v>
      </c>
      <c r="AP111" s="59">
        <f t="shared" si="215"/>
        <v>0</v>
      </c>
      <c r="AQ111" s="59">
        <f t="shared" si="216"/>
        <v>0</v>
      </c>
      <c r="AR111" s="59">
        <f t="shared" si="217"/>
        <v>0</v>
      </c>
      <c r="AS111" s="59">
        <f t="shared" si="218"/>
        <v>0</v>
      </c>
      <c r="AT111" s="59">
        <f t="shared" si="198"/>
        <v>0</v>
      </c>
      <c r="AU111" s="59">
        <f t="shared" si="219"/>
        <v>0</v>
      </c>
      <c r="AV111" s="59">
        <f t="shared" si="220"/>
        <v>0</v>
      </c>
      <c r="AW111" s="59">
        <f t="shared" si="221"/>
        <v>0</v>
      </c>
      <c r="AX111" s="191">
        <f t="shared" si="248"/>
        <v>0</v>
      </c>
      <c r="AY111" s="62">
        <f t="shared" si="222"/>
        <v>0</v>
      </c>
      <c r="AZ111" s="59"/>
      <c r="BA111" s="64"/>
      <c r="BB111" s="59">
        <f t="shared" si="223"/>
        <v>0</v>
      </c>
      <c r="BC111" s="59">
        <f t="shared" si="224"/>
        <v>0</v>
      </c>
      <c r="BD111" s="59">
        <f t="shared" si="225"/>
        <v>0</v>
      </c>
      <c r="BE111" s="59">
        <f t="shared" si="226"/>
        <v>0</v>
      </c>
      <c r="BF111" s="59">
        <f t="shared" si="227"/>
        <v>0</v>
      </c>
      <c r="BG111" s="59">
        <f t="shared" si="228"/>
        <v>0</v>
      </c>
      <c r="BH111" s="59">
        <f t="shared" si="229"/>
        <v>0</v>
      </c>
      <c r="BI111" s="59">
        <f t="shared" si="230"/>
        <v>0</v>
      </c>
      <c r="BJ111" s="59">
        <f t="shared" si="199"/>
        <v>0</v>
      </c>
      <c r="BK111" s="59">
        <f t="shared" si="231"/>
        <v>0</v>
      </c>
      <c r="BL111" s="59">
        <f t="shared" si="232"/>
        <v>0</v>
      </c>
      <c r="BM111" s="59">
        <f t="shared" si="233"/>
        <v>0</v>
      </c>
      <c r="BN111" s="191">
        <f t="shared" si="249"/>
        <v>0</v>
      </c>
      <c r="BO111" s="62">
        <f t="shared" si="234"/>
        <v>0</v>
      </c>
      <c r="BP111" s="59"/>
      <c r="BQ111" s="64"/>
      <c r="BR111" s="59">
        <f t="shared" si="235"/>
        <v>0</v>
      </c>
      <c r="BS111" s="59">
        <f t="shared" si="236"/>
        <v>0</v>
      </c>
      <c r="BT111" s="59">
        <f t="shared" si="237"/>
        <v>0</v>
      </c>
      <c r="BU111" s="59">
        <f t="shared" si="238"/>
        <v>0</v>
      </c>
      <c r="BV111" s="59">
        <f t="shared" si="239"/>
        <v>0</v>
      </c>
      <c r="BW111" s="59">
        <f t="shared" si="240"/>
        <v>0</v>
      </c>
      <c r="BX111" s="59">
        <f t="shared" si="241"/>
        <v>0</v>
      </c>
      <c r="BY111" s="59">
        <f t="shared" si="242"/>
        <v>0</v>
      </c>
      <c r="BZ111" s="59">
        <f t="shared" si="200"/>
        <v>0</v>
      </c>
      <c r="CA111" s="59">
        <f t="shared" si="243"/>
        <v>0</v>
      </c>
      <c r="CB111" s="59">
        <f t="shared" si="244"/>
        <v>0</v>
      </c>
      <c r="CC111" s="59">
        <f t="shared" si="245"/>
        <v>0</v>
      </c>
      <c r="CD111" s="191">
        <f t="shared" si="250"/>
        <v>0</v>
      </c>
      <c r="CE111" s="62">
        <f t="shared" si="246"/>
        <v>0</v>
      </c>
    </row>
    <row r="112" spans="1:83" x14ac:dyDescent="0.2">
      <c r="A112" s="364"/>
      <c r="B112" s="363"/>
      <c r="C112" s="362"/>
      <c r="D112" s="457"/>
      <c r="E112" s="366"/>
      <c r="G112" s="59">
        <f t="shared" si="201"/>
        <v>0</v>
      </c>
      <c r="H112" s="59"/>
      <c r="I112" s="59">
        <f t="shared" si="202"/>
        <v>0</v>
      </c>
      <c r="J112" s="59"/>
      <c r="K112" s="59">
        <f t="shared" si="203"/>
        <v>0</v>
      </c>
      <c r="L112" s="59"/>
      <c r="M112" s="59">
        <f t="shared" si="204"/>
        <v>0</v>
      </c>
      <c r="N112" s="59"/>
      <c r="O112" s="59">
        <f t="shared" si="205"/>
        <v>0</v>
      </c>
      <c r="P112" s="59"/>
      <c r="Q112" s="704">
        <f t="shared" si="168"/>
        <v>0</v>
      </c>
      <c r="R112" s="59"/>
      <c r="S112" s="59">
        <f t="shared" si="206"/>
        <v>0</v>
      </c>
      <c r="T112" s="59"/>
      <c r="U112" s="59">
        <f t="shared" si="247"/>
        <v>0</v>
      </c>
      <c r="V112" s="59"/>
      <c r="W112" s="59">
        <f t="shared" si="207"/>
        <v>0</v>
      </c>
      <c r="X112" s="59"/>
      <c r="Y112" s="367"/>
      <c r="Z112" s="687"/>
      <c r="AA112" s="59">
        <f t="shared" si="208"/>
        <v>0</v>
      </c>
      <c r="AB112" s="59"/>
      <c r="AC112" s="367"/>
      <c r="AD112" s="687"/>
      <c r="AE112" s="59">
        <f t="shared" si="209"/>
        <v>0</v>
      </c>
      <c r="AF112" s="59"/>
      <c r="AG112" s="367"/>
      <c r="AH112" s="687"/>
      <c r="AI112" s="62">
        <f t="shared" si="210"/>
        <v>0</v>
      </c>
      <c r="AJ112" s="59"/>
      <c r="AK112" s="59"/>
      <c r="AL112" s="63">
        <f t="shared" si="211"/>
        <v>0</v>
      </c>
      <c r="AM112" s="59">
        <f t="shared" si="212"/>
        <v>0</v>
      </c>
      <c r="AN112" s="59">
        <f t="shared" si="213"/>
        <v>0</v>
      </c>
      <c r="AO112" s="59">
        <f t="shared" si="214"/>
        <v>0</v>
      </c>
      <c r="AP112" s="59">
        <f t="shared" si="215"/>
        <v>0</v>
      </c>
      <c r="AQ112" s="59">
        <f t="shared" si="216"/>
        <v>0</v>
      </c>
      <c r="AR112" s="59">
        <f t="shared" si="217"/>
        <v>0</v>
      </c>
      <c r="AS112" s="59">
        <f t="shared" si="218"/>
        <v>0</v>
      </c>
      <c r="AT112" s="59">
        <f t="shared" si="198"/>
        <v>0</v>
      </c>
      <c r="AU112" s="59">
        <f t="shared" si="219"/>
        <v>0</v>
      </c>
      <c r="AV112" s="59">
        <f t="shared" si="220"/>
        <v>0</v>
      </c>
      <c r="AW112" s="59">
        <f t="shared" si="221"/>
        <v>0</v>
      </c>
      <c r="AX112" s="191">
        <f t="shared" si="248"/>
        <v>0</v>
      </c>
      <c r="AY112" s="62">
        <f t="shared" si="222"/>
        <v>0</v>
      </c>
      <c r="AZ112" s="59"/>
      <c r="BA112" s="64"/>
      <c r="BB112" s="59">
        <f t="shared" si="223"/>
        <v>0</v>
      </c>
      <c r="BC112" s="59">
        <f t="shared" si="224"/>
        <v>0</v>
      </c>
      <c r="BD112" s="59">
        <f t="shared" si="225"/>
        <v>0</v>
      </c>
      <c r="BE112" s="59">
        <f t="shared" si="226"/>
        <v>0</v>
      </c>
      <c r="BF112" s="59">
        <f t="shared" si="227"/>
        <v>0</v>
      </c>
      <c r="BG112" s="59">
        <f t="shared" si="228"/>
        <v>0</v>
      </c>
      <c r="BH112" s="59">
        <f t="shared" si="229"/>
        <v>0</v>
      </c>
      <c r="BI112" s="59">
        <f t="shared" si="230"/>
        <v>0</v>
      </c>
      <c r="BJ112" s="59">
        <f t="shared" si="199"/>
        <v>0</v>
      </c>
      <c r="BK112" s="59">
        <f t="shared" si="231"/>
        <v>0</v>
      </c>
      <c r="BL112" s="59">
        <f t="shared" si="232"/>
        <v>0</v>
      </c>
      <c r="BM112" s="59">
        <f t="shared" si="233"/>
        <v>0</v>
      </c>
      <c r="BN112" s="191">
        <f t="shared" si="249"/>
        <v>0</v>
      </c>
      <c r="BO112" s="62">
        <f t="shared" si="234"/>
        <v>0</v>
      </c>
      <c r="BP112" s="59"/>
      <c r="BQ112" s="64"/>
      <c r="BR112" s="59">
        <f t="shared" si="235"/>
        <v>0</v>
      </c>
      <c r="BS112" s="59">
        <f t="shared" si="236"/>
        <v>0</v>
      </c>
      <c r="BT112" s="59">
        <f t="shared" si="237"/>
        <v>0</v>
      </c>
      <c r="BU112" s="59">
        <f t="shared" si="238"/>
        <v>0</v>
      </c>
      <c r="BV112" s="59">
        <f t="shared" si="239"/>
        <v>0</v>
      </c>
      <c r="BW112" s="59">
        <f t="shared" si="240"/>
        <v>0</v>
      </c>
      <c r="BX112" s="59">
        <f t="shared" si="241"/>
        <v>0</v>
      </c>
      <c r="BY112" s="59">
        <f t="shared" si="242"/>
        <v>0</v>
      </c>
      <c r="BZ112" s="59">
        <f t="shared" si="200"/>
        <v>0</v>
      </c>
      <c r="CA112" s="59">
        <f t="shared" si="243"/>
        <v>0</v>
      </c>
      <c r="CB112" s="59">
        <f t="shared" si="244"/>
        <v>0</v>
      </c>
      <c r="CC112" s="59">
        <f t="shared" si="245"/>
        <v>0</v>
      </c>
      <c r="CD112" s="191">
        <f t="shared" si="250"/>
        <v>0</v>
      </c>
      <c r="CE112" s="62">
        <f t="shared" si="246"/>
        <v>0</v>
      </c>
    </row>
    <row r="113" spans="1:83" x14ac:dyDescent="0.2">
      <c r="A113" s="364"/>
      <c r="B113" s="363"/>
      <c r="C113" s="362"/>
      <c r="D113" s="457"/>
      <c r="E113" s="366"/>
      <c r="G113" s="59">
        <f t="shared" si="201"/>
        <v>0</v>
      </c>
      <c r="H113" s="59"/>
      <c r="I113" s="59">
        <f t="shared" si="202"/>
        <v>0</v>
      </c>
      <c r="J113" s="59"/>
      <c r="K113" s="59">
        <f t="shared" si="203"/>
        <v>0</v>
      </c>
      <c r="L113" s="59"/>
      <c r="M113" s="59">
        <f t="shared" si="204"/>
        <v>0</v>
      </c>
      <c r="N113" s="59"/>
      <c r="O113" s="59">
        <f t="shared" si="205"/>
        <v>0</v>
      </c>
      <c r="P113" s="59"/>
      <c r="Q113" s="704">
        <f t="shared" si="168"/>
        <v>0</v>
      </c>
      <c r="R113" s="59"/>
      <c r="S113" s="59">
        <f t="shared" si="206"/>
        <v>0</v>
      </c>
      <c r="T113" s="59"/>
      <c r="U113" s="59">
        <f t="shared" si="247"/>
        <v>0</v>
      </c>
      <c r="V113" s="59"/>
      <c r="W113" s="59">
        <f t="shared" si="207"/>
        <v>0</v>
      </c>
      <c r="X113" s="59"/>
      <c r="Y113" s="367"/>
      <c r="Z113" s="687"/>
      <c r="AA113" s="59">
        <f t="shared" si="208"/>
        <v>0</v>
      </c>
      <c r="AB113" s="59"/>
      <c r="AC113" s="367"/>
      <c r="AD113" s="687"/>
      <c r="AE113" s="59">
        <f t="shared" si="209"/>
        <v>0</v>
      </c>
      <c r="AF113" s="59"/>
      <c r="AG113" s="367"/>
      <c r="AH113" s="687"/>
      <c r="AI113" s="62">
        <f t="shared" si="210"/>
        <v>0</v>
      </c>
      <c r="AJ113" s="59"/>
      <c r="AK113" s="59"/>
      <c r="AL113" s="63">
        <f t="shared" si="211"/>
        <v>0</v>
      </c>
      <c r="AM113" s="59">
        <f t="shared" si="212"/>
        <v>0</v>
      </c>
      <c r="AN113" s="59">
        <f t="shared" si="213"/>
        <v>0</v>
      </c>
      <c r="AO113" s="59">
        <f t="shared" si="214"/>
        <v>0</v>
      </c>
      <c r="AP113" s="59">
        <f t="shared" si="215"/>
        <v>0</v>
      </c>
      <c r="AQ113" s="59">
        <f t="shared" si="216"/>
        <v>0</v>
      </c>
      <c r="AR113" s="59">
        <f t="shared" si="217"/>
        <v>0</v>
      </c>
      <c r="AS113" s="59">
        <f t="shared" si="218"/>
        <v>0</v>
      </c>
      <c r="AT113" s="59">
        <f t="shared" si="198"/>
        <v>0</v>
      </c>
      <c r="AU113" s="59">
        <f t="shared" si="219"/>
        <v>0</v>
      </c>
      <c r="AV113" s="59">
        <f t="shared" si="220"/>
        <v>0</v>
      </c>
      <c r="AW113" s="59">
        <f t="shared" si="221"/>
        <v>0</v>
      </c>
      <c r="AX113" s="191">
        <f t="shared" si="248"/>
        <v>0</v>
      </c>
      <c r="AY113" s="62">
        <f t="shared" si="222"/>
        <v>0</v>
      </c>
      <c r="AZ113" s="59"/>
      <c r="BA113" s="64"/>
      <c r="BB113" s="59">
        <f t="shared" si="223"/>
        <v>0</v>
      </c>
      <c r="BC113" s="59">
        <f t="shared" si="224"/>
        <v>0</v>
      </c>
      <c r="BD113" s="59">
        <f t="shared" si="225"/>
        <v>0</v>
      </c>
      <c r="BE113" s="59">
        <f t="shared" si="226"/>
        <v>0</v>
      </c>
      <c r="BF113" s="59">
        <f t="shared" si="227"/>
        <v>0</v>
      </c>
      <c r="BG113" s="59">
        <f t="shared" si="228"/>
        <v>0</v>
      </c>
      <c r="BH113" s="59">
        <f t="shared" si="229"/>
        <v>0</v>
      </c>
      <c r="BI113" s="59">
        <f t="shared" si="230"/>
        <v>0</v>
      </c>
      <c r="BJ113" s="59">
        <f t="shared" si="199"/>
        <v>0</v>
      </c>
      <c r="BK113" s="59">
        <f t="shared" si="231"/>
        <v>0</v>
      </c>
      <c r="BL113" s="59">
        <f t="shared" si="232"/>
        <v>0</v>
      </c>
      <c r="BM113" s="59">
        <f t="shared" si="233"/>
        <v>0</v>
      </c>
      <c r="BN113" s="191">
        <f t="shared" si="249"/>
        <v>0</v>
      </c>
      <c r="BO113" s="62">
        <f t="shared" si="234"/>
        <v>0</v>
      </c>
      <c r="BP113" s="59"/>
      <c r="BQ113" s="64"/>
      <c r="BR113" s="59">
        <f t="shared" si="235"/>
        <v>0</v>
      </c>
      <c r="BS113" s="59">
        <f t="shared" si="236"/>
        <v>0</v>
      </c>
      <c r="BT113" s="59">
        <f t="shared" si="237"/>
        <v>0</v>
      </c>
      <c r="BU113" s="59">
        <f t="shared" si="238"/>
        <v>0</v>
      </c>
      <c r="BV113" s="59">
        <f t="shared" si="239"/>
        <v>0</v>
      </c>
      <c r="BW113" s="59">
        <f t="shared" si="240"/>
        <v>0</v>
      </c>
      <c r="BX113" s="59">
        <f t="shared" si="241"/>
        <v>0</v>
      </c>
      <c r="BY113" s="59">
        <f t="shared" si="242"/>
        <v>0</v>
      </c>
      <c r="BZ113" s="59">
        <f t="shared" si="200"/>
        <v>0</v>
      </c>
      <c r="CA113" s="59">
        <f t="shared" si="243"/>
        <v>0</v>
      </c>
      <c r="CB113" s="59">
        <f t="shared" si="244"/>
        <v>0</v>
      </c>
      <c r="CC113" s="59">
        <f t="shared" si="245"/>
        <v>0</v>
      </c>
      <c r="CD113" s="191">
        <f t="shared" si="250"/>
        <v>0</v>
      </c>
      <c r="CE113" s="62">
        <f t="shared" si="246"/>
        <v>0</v>
      </c>
    </row>
    <row r="114" spans="1:83" x14ac:dyDescent="0.2">
      <c r="A114" s="364"/>
      <c r="B114" s="363"/>
      <c r="C114" s="362"/>
      <c r="D114" s="457"/>
      <c r="E114" s="366"/>
      <c r="G114" s="59">
        <f t="shared" si="201"/>
        <v>0</v>
      </c>
      <c r="H114" s="59"/>
      <c r="I114" s="59">
        <f t="shared" si="202"/>
        <v>0</v>
      </c>
      <c r="J114" s="59"/>
      <c r="K114" s="59">
        <f t="shared" si="203"/>
        <v>0</v>
      </c>
      <c r="L114" s="59"/>
      <c r="M114" s="59">
        <f t="shared" si="204"/>
        <v>0</v>
      </c>
      <c r="N114" s="59"/>
      <c r="O114" s="59">
        <f t="shared" si="205"/>
        <v>0</v>
      </c>
      <c r="P114" s="59"/>
      <c r="Q114" s="704">
        <f t="shared" si="168"/>
        <v>0</v>
      </c>
      <c r="R114" s="59"/>
      <c r="S114" s="59">
        <f t="shared" si="206"/>
        <v>0</v>
      </c>
      <c r="T114" s="59"/>
      <c r="U114" s="59">
        <f t="shared" si="247"/>
        <v>0</v>
      </c>
      <c r="V114" s="59"/>
      <c r="W114" s="59">
        <f t="shared" si="207"/>
        <v>0</v>
      </c>
      <c r="X114" s="59"/>
      <c r="Y114" s="367"/>
      <c r="Z114" s="687"/>
      <c r="AA114" s="59">
        <f t="shared" si="208"/>
        <v>0</v>
      </c>
      <c r="AB114" s="59"/>
      <c r="AC114" s="367"/>
      <c r="AD114" s="687"/>
      <c r="AE114" s="59">
        <f t="shared" si="209"/>
        <v>0</v>
      </c>
      <c r="AF114" s="59"/>
      <c r="AG114" s="367"/>
      <c r="AH114" s="687"/>
      <c r="AI114" s="62">
        <f t="shared" si="210"/>
        <v>0</v>
      </c>
      <c r="AJ114" s="59"/>
      <c r="AK114" s="59"/>
      <c r="AL114" s="63">
        <f t="shared" si="211"/>
        <v>0</v>
      </c>
      <c r="AM114" s="59">
        <f t="shared" si="212"/>
        <v>0</v>
      </c>
      <c r="AN114" s="59">
        <f t="shared" si="213"/>
        <v>0</v>
      </c>
      <c r="AO114" s="59">
        <f t="shared" si="214"/>
        <v>0</v>
      </c>
      <c r="AP114" s="59">
        <f t="shared" si="215"/>
        <v>0</v>
      </c>
      <c r="AQ114" s="59">
        <f t="shared" si="216"/>
        <v>0</v>
      </c>
      <c r="AR114" s="59">
        <f t="shared" si="217"/>
        <v>0</v>
      </c>
      <c r="AS114" s="59">
        <f t="shared" si="218"/>
        <v>0</v>
      </c>
      <c r="AT114" s="59">
        <f t="shared" si="198"/>
        <v>0</v>
      </c>
      <c r="AU114" s="59">
        <f t="shared" si="219"/>
        <v>0</v>
      </c>
      <c r="AV114" s="59">
        <f t="shared" si="220"/>
        <v>0</v>
      </c>
      <c r="AW114" s="59">
        <f t="shared" si="221"/>
        <v>0</v>
      </c>
      <c r="AX114" s="191">
        <f t="shared" si="248"/>
        <v>0</v>
      </c>
      <c r="AY114" s="62">
        <f t="shared" si="222"/>
        <v>0</v>
      </c>
      <c r="AZ114" s="59"/>
      <c r="BA114" s="64"/>
      <c r="BB114" s="59">
        <f t="shared" si="223"/>
        <v>0</v>
      </c>
      <c r="BC114" s="59">
        <f t="shared" si="224"/>
        <v>0</v>
      </c>
      <c r="BD114" s="59">
        <f t="shared" si="225"/>
        <v>0</v>
      </c>
      <c r="BE114" s="59">
        <f t="shared" si="226"/>
        <v>0</v>
      </c>
      <c r="BF114" s="59">
        <f t="shared" si="227"/>
        <v>0</v>
      </c>
      <c r="BG114" s="59">
        <f t="shared" si="228"/>
        <v>0</v>
      </c>
      <c r="BH114" s="59">
        <f t="shared" si="229"/>
        <v>0</v>
      </c>
      <c r="BI114" s="59">
        <f t="shared" si="230"/>
        <v>0</v>
      </c>
      <c r="BJ114" s="59">
        <f t="shared" si="199"/>
        <v>0</v>
      </c>
      <c r="BK114" s="59">
        <f t="shared" si="231"/>
        <v>0</v>
      </c>
      <c r="BL114" s="59">
        <f t="shared" si="232"/>
        <v>0</v>
      </c>
      <c r="BM114" s="59">
        <f t="shared" si="233"/>
        <v>0</v>
      </c>
      <c r="BN114" s="191">
        <f t="shared" si="249"/>
        <v>0</v>
      </c>
      <c r="BO114" s="62">
        <f t="shared" si="234"/>
        <v>0</v>
      </c>
      <c r="BP114" s="59"/>
      <c r="BQ114" s="64"/>
      <c r="BR114" s="59">
        <f t="shared" si="235"/>
        <v>0</v>
      </c>
      <c r="BS114" s="59">
        <f t="shared" si="236"/>
        <v>0</v>
      </c>
      <c r="BT114" s="59">
        <f t="shared" si="237"/>
        <v>0</v>
      </c>
      <c r="BU114" s="59">
        <f t="shared" si="238"/>
        <v>0</v>
      </c>
      <c r="BV114" s="59">
        <f t="shared" si="239"/>
        <v>0</v>
      </c>
      <c r="BW114" s="59">
        <f t="shared" si="240"/>
        <v>0</v>
      </c>
      <c r="BX114" s="59">
        <f t="shared" si="241"/>
        <v>0</v>
      </c>
      <c r="BY114" s="59">
        <f t="shared" si="242"/>
        <v>0</v>
      </c>
      <c r="BZ114" s="59">
        <f t="shared" si="200"/>
        <v>0</v>
      </c>
      <c r="CA114" s="59">
        <f t="shared" si="243"/>
        <v>0</v>
      </c>
      <c r="CB114" s="59">
        <f t="shared" si="244"/>
        <v>0</v>
      </c>
      <c r="CC114" s="59">
        <f t="shared" si="245"/>
        <v>0</v>
      </c>
      <c r="CD114" s="191">
        <f t="shared" si="250"/>
        <v>0</v>
      </c>
      <c r="CE114" s="62">
        <f t="shared" si="246"/>
        <v>0</v>
      </c>
    </row>
    <row r="115" spans="1:83" x14ac:dyDescent="0.2">
      <c r="A115" s="364"/>
      <c r="B115" s="363"/>
      <c r="C115" s="362"/>
      <c r="D115" s="457"/>
      <c r="E115" s="366"/>
      <c r="G115" s="59">
        <f t="shared" si="201"/>
        <v>0</v>
      </c>
      <c r="H115" s="59"/>
      <c r="I115" s="59">
        <f t="shared" si="202"/>
        <v>0</v>
      </c>
      <c r="J115" s="59"/>
      <c r="K115" s="59">
        <f t="shared" si="203"/>
        <v>0</v>
      </c>
      <c r="L115" s="59"/>
      <c r="M115" s="59">
        <f t="shared" si="204"/>
        <v>0</v>
      </c>
      <c r="N115" s="59"/>
      <c r="O115" s="59">
        <f t="shared" si="205"/>
        <v>0</v>
      </c>
      <c r="P115" s="59"/>
      <c r="Q115" s="704">
        <f t="shared" si="168"/>
        <v>0</v>
      </c>
      <c r="R115" s="59"/>
      <c r="S115" s="59">
        <f t="shared" si="206"/>
        <v>0</v>
      </c>
      <c r="T115" s="59"/>
      <c r="U115" s="59">
        <f t="shared" si="247"/>
        <v>0</v>
      </c>
      <c r="V115" s="59"/>
      <c r="W115" s="59">
        <f t="shared" si="207"/>
        <v>0</v>
      </c>
      <c r="X115" s="59"/>
      <c r="Y115" s="367"/>
      <c r="Z115" s="687"/>
      <c r="AA115" s="59">
        <f t="shared" si="208"/>
        <v>0</v>
      </c>
      <c r="AB115" s="59"/>
      <c r="AC115" s="367"/>
      <c r="AD115" s="687"/>
      <c r="AE115" s="59">
        <f t="shared" si="209"/>
        <v>0</v>
      </c>
      <c r="AF115" s="59"/>
      <c r="AG115" s="367"/>
      <c r="AH115" s="687"/>
      <c r="AI115" s="62">
        <f t="shared" si="210"/>
        <v>0</v>
      </c>
      <c r="AJ115" s="59"/>
      <c r="AK115" s="59"/>
      <c r="AL115" s="63">
        <f t="shared" si="211"/>
        <v>0</v>
      </c>
      <c r="AM115" s="59">
        <f t="shared" si="212"/>
        <v>0</v>
      </c>
      <c r="AN115" s="59">
        <f t="shared" si="213"/>
        <v>0</v>
      </c>
      <c r="AO115" s="59">
        <f t="shared" si="214"/>
        <v>0</v>
      </c>
      <c r="AP115" s="59">
        <f t="shared" si="215"/>
        <v>0</v>
      </c>
      <c r="AQ115" s="59">
        <f t="shared" si="216"/>
        <v>0</v>
      </c>
      <c r="AR115" s="59">
        <f t="shared" si="217"/>
        <v>0</v>
      </c>
      <c r="AS115" s="59">
        <f t="shared" si="218"/>
        <v>0</v>
      </c>
      <c r="AT115" s="59">
        <f t="shared" si="198"/>
        <v>0</v>
      </c>
      <c r="AU115" s="59">
        <f t="shared" si="219"/>
        <v>0</v>
      </c>
      <c r="AV115" s="59">
        <f t="shared" si="220"/>
        <v>0</v>
      </c>
      <c r="AW115" s="59">
        <f t="shared" si="221"/>
        <v>0</v>
      </c>
      <c r="AX115" s="191">
        <f t="shared" si="248"/>
        <v>0</v>
      </c>
      <c r="AY115" s="62">
        <f t="shared" si="222"/>
        <v>0</v>
      </c>
      <c r="AZ115" s="59"/>
      <c r="BA115" s="64"/>
      <c r="BB115" s="59">
        <f t="shared" si="223"/>
        <v>0</v>
      </c>
      <c r="BC115" s="59">
        <f t="shared" si="224"/>
        <v>0</v>
      </c>
      <c r="BD115" s="59">
        <f t="shared" si="225"/>
        <v>0</v>
      </c>
      <c r="BE115" s="59">
        <f t="shared" si="226"/>
        <v>0</v>
      </c>
      <c r="BF115" s="59">
        <f t="shared" si="227"/>
        <v>0</v>
      </c>
      <c r="BG115" s="59">
        <f t="shared" si="228"/>
        <v>0</v>
      </c>
      <c r="BH115" s="59">
        <f t="shared" si="229"/>
        <v>0</v>
      </c>
      <c r="BI115" s="59">
        <f t="shared" si="230"/>
        <v>0</v>
      </c>
      <c r="BJ115" s="59">
        <f t="shared" si="199"/>
        <v>0</v>
      </c>
      <c r="BK115" s="59">
        <f t="shared" si="231"/>
        <v>0</v>
      </c>
      <c r="BL115" s="59">
        <f t="shared" si="232"/>
        <v>0</v>
      </c>
      <c r="BM115" s="59">
        <f t="shared" si="233"/>
        <v>0</v>
      </c>
      <c r="BN115" s="191">
        <f t="shared" si="249"/>
        <v>0</v>
      </c>
      <c r="BO115" s="62">
        <f t="shared" si="234"/>
        <v>0</v>
      </c>
      <c r="BP115" s="59"/>
      <c r="BQ115" s="64"/>
      <c r="BR115" s="59">
        <f t="shared" si="235"/>
        <v>0</v>
      </c>
      <c r="BS115" s="59">
        <f t="shared" si="236"/>
        <v>0</v>
      </c>
      <c r="BT115" s="59">
        <f t="shared" si="237"/>
        <v>0</v>
      </c>
      <c r="BU115" s="59">
        <f t="shared" si="238"/>
        <v>0</v>
      </c>
      <c r="BV115" s="59">
        <f t="shared" si="239"/>
        <v>0</v>
      </c>
      <c r="BW115" s="59">
        <f t="shared" si="240"/>
        <v>0</v>
      </c>
      <c r="BX115" s="59">
        <f t="shared" si="241"/>
        <v>0</v>
      </c>
      <c r="BY115" s="59">
        <f t="shared" si="242"/>
        <v>0</v>
      </c>
      <c r="BZ115" s="59">
        <f t="shared" si="200"/>
        <v>0</v>
      </c>
      <c r="CA115" s="59">
        <f t="shared" si="243"/>
        <v>0</v>
      </c>
      <c r="CB115" s="59">
        <f t="shared" si="244"/>
        <v>0</v>
      </c>
      <c r="CC115" s="59">
        <f t="shared" si="245"/>
        <v>0</v>
      </c>
      <c r="CD115" s="191">
        <f t="shared" si="250"/>
        <v>0</v>
      </c>
      <c r="CE115" s="62">
        <f t="shared" si="246"/>
        <v>0</v>
      </c>
    </row>
    <row r="116" spans="1:83" x14ac:dyDescent="0.2">
      <c r="A116" s="364"/>
      <c r="B116" s="363"/>
      <c r="C116" s="362"/>
      <c r="D116" s="457"/>
      <c r="E116" s="366"/>
      <c r="G116" s="59">
        <f t="shared" si="201"/>
        <v>0</v>
      </c>
      <c r="H116" s="59"/>
      <c r="I116" s="59">
        <f t="shared" si="202"/>
        <v>0</v>
      </c>
      <c r="J116" s="59"/>
      <c r="K116" s="59">
        <f t="shared" si="203"/>
        <v>0</v>
      </c>
      <c r="L116" s="59"/>
      <c r="M116" s="59">
        <f t="shared" si="204"/>
        <v>0</v>
      </c>
      <c r="N116" s="59"/>
      <c r="O116" s="59">
        <f t="shared" si="205"/>
        <v>0</v>
      </c>
      <c r="P116" s="59"/>
      <c r="Q116" s="704">
        <f t="shared" si="168"/>
        <v>0</v>
      </c>
      <c r="R116" s="59"/>
      <c r="S116" s="59">
        <f t="shared" si="206"/>
        <v>0</v>
      </c>
      <c r="T116" s="59"/>
      <c r="U116" s="59">
        <f t="shared" si="247"/>
        <v>0</v>
      </c>
      <c r="V116" s="59"/>
      <c r="W116" s="59">
        <f t="shared" si="207"/>
        <v>0</v>
      </c>
      <c r="X116" s="59"/>
      <c r="Y116" s="367"/>
      <c r="Z116" s="687"/>
      <c r="AA116" s="59">
        <f t="shared" si="208"/>
        <v>0</v>
      </c>
      <c r="AB116" s="59"/>
      <c r="AC116" s="367"/>
      <c r="AD116" s="687"/>
      <c r="AE116" s="59">
        <f t="shared" si="209"/>
        <v>0</v>
      </c>
      <c r="AF116" s="59"/>
      <c r="AG116" s="367"/>
      <c r="AH116" s="687"/>
      <c r="AI116" s="62">
        <f t="shared" si="210"/>
        <v>0</v>
      </c>
      <c r="AJ116" s="59"/>
      <c r="AK116" s="59"/>
      <c r="AL116" s="63">
        <f t="shared" si="211"/>
        <v>0</v>
      </c>
      <c r="AM116" s="59">
        <f t="shared" si="212"/>
        <v>0</v>
      </c>
      <c r="AN116" s="59">
        <f t="shared" si="213"/>
        <v>0</v>
      </c>
      <c r="AO116" s="59">
        <f t="shared" si="214"/>
        <v>0</v>
      </c>
      <c r="AP116" s="59">
        <f t="shared" si="215"/>
        <v>0</v>
      </c>
      <c r="AQ116" s="59">
        <f t="shared" si="216"/>
        <v>0</v>
      </c>
      <c r="AR116" s="59">
        <f t="shared" si="217"/>
        <v>0</v>
      </c>
      <c r="AS116" s="59">
        <f t="shared" si="218"/>
        <v>0</v>
      </c>
      <c r="AT116" s="59">
        <f t="shared" si="198"/>
        <v>0</v>
      </c>
      <c r="AU116" s="59">
        <f t="shared" si="219"/>
        <v>0</v>
      </c>
      <c r="AV116" s="59">
        <f t="shared" si="220"/>
        <v>0</v>
      </c>
      <c r="AW116" s="59">
        <f t="shared" si="221"/>
        <v>0</v>
      </c>
      <c r="AX116" s="191">
        <f t="shared" si="248"/>
        <v>0</v>
      </c>
      <c r="AY116" s="62">
        <f t="shared" si="222"/>
        <v>0</v>
      </c>
      <c r="AZ116" s="59"/>
      <c r="BA116" s="64"/>
      <c r="BB116" s="59">
        <f t="shared" si="223"/>
        <v>0</v>
      </c>
      <c r="BC116" s="59">
        <f t="shared" si="224"/>
        <v>0</v>
      </c>
      <c r="BD116" s="59">
        <f t="shared" si="225"/>
        <v>0</v>
      </c>
      <c r="BE116" s="59">
        <f t="shared" si="226"/>
        <v>0</v>
      </c>
      <c r="BF116" s="59">
        <f t="shared" si="227"/>
        <v>0</v>
      </c>
      <c r="BG116" s="59">
        <f t="shared" si="228"/>
        <v>0</v>
      </c>
      <c r="BH116" s="59">
        <f t="shared" si="229"/>
        <v>0</v>
      </c>
      <c r="BI116" s="59">
        <f t="shared" si="230"/>
        <v>0</v>
      </c>
      <c r="BJ116" s="59">
        <f t="shared" si="199"/>
        <v>0</v>
      </c>
      <c r="BK116" s="59">
        <f t="shared" si="231"/>
        <v>0</v>
      </c>
      <c r="BL116" s="59">
        <f t="shared" si="232"/>
        <v>0</v>
      </c>
      <c r="BM116" s="59">
        <f t="shared" si="233"/>
        <v>0</v>
      </c>
      <c r="BN116" s="191">
        <f t="shared" si="249"/>
        <v>0</v>
      </c>
      <c r="BO116" s="62">
        <f t="shared" si="234"/>
        <v>0</v>
      </c>
      <c r="BP116" s="59"/>
      <c r="BQ116" s="64"/>
      <c r="BR116" s="59">
        <f t="shared" si="235"/>
        <v>0</v>
      </c>
      <c r="BS116" s="59">
        <f t="shared" si="236"/>
        <v>0</v>
      </c>
      <c r="BT116" s="59">
        <f t="shared" si="237"/>
        <v>0</v>
      </c>
      <c r="BU116" s="59">
        <f t="shared" si="238"/>
        <v>0</v>
      </c>
      <c r="BV116" s="59">
        <f t="shared" si="239"/>
        <v>0</v>
      </c>
      <c r="BW116" s="59">
        <f t="shared" si="240"/>
        <v>0</v>
      </c>
      <c r="BX116" s="59">
        <f t="shared" si="241"/>
        <v>0</v>
      </c>
      <c r="BY116" s="59">
        <f t="shared" si="242"/>
        <v>0</v>
      </c>
      <c r="BZ116" s="59">
        <f t="shared" si="200"/>
        <v>0</v>
      </c>
      <c r="CA116" s="59">
        <f t="shared" si="243"/>
        <v>0</v>
      </c>
      <c r="CB116" s="59">
        <f t="shared" si="244"/>
        <v>0</v>
      </c>
      <c r="CC116" s="59">
        <f t="shared" si="245"/>
        <v>0</v>
      </c>
      <c r="CD116" s="191">
        <f t="shared" si="250"/>
        <v>0</v>
      </c>
      <c r="CE116" s="62">
        <f t="shared" si="246"/>
        <v>0</v>
      </c>
    </row>
    <row r="117" spans="1:83" x14ac:dyDescent="0.2">
      <c r="A117" s="364"/>
      <c r="B117" s="363"/>
      <c r="C117" s="362"/>
      <c r="D117" s="457"/>
      <c r="E117" s="366"/>
      <c r="G117" s="59">
        <f t="shared" si="201"/>
        <v>0</v>
      </c>
      <c r="H117" s="59"/>
      <c r="I117" s="59">
        <f t="shared" si="202"/>
        <v>0</v>
      </c>
      <c r="J117" s="59"/>
      <c r="K117" s="59">
        <f t="shared" si="203"/>
        <v>0</v>
      </c>
      <c r="L117" s="59"/>
      <c r="M117" s="59">
        <f t="shared" si="204"/>
        <v>0</v>
      </c>
      <c r="N117" s="59"/>
      <c r="O117" s="59">
        <f t="shared" si="205"/>
        <v>0</v>
      </c>
      <c r="P117" s="59"/>
      <c r="Q117" s="704">
        <f t="shared" si="168"/>
        <v>0</v>
      </c>
      <c r="R117" s="59"/>
      <c r="S117" s="59">
        <f t="shared" si="206"/>
        <v>0</v>
      </c>
      <c r="T117" s="59"/>
      <c r="U117" s="59">
        <f t="shared" si="247"/>
        <v>0</v>
      </c>
      <c r="V117" s="59"/>
      <c r="W117" s="59">
        <f t="shared" si="207"/>
        <v>0</v>
      </c>
      <c r="X117" s="59"/>
      <c r="Y117" s="367"/>
      <c r="Z117" s="687"/>
      <c r="AA117" s="59">
        <f t="shared" si="208"/>
        <v>0</v>
      </c>
      <c r="AB117" s="59"/>
      <c r="AC117" s="367"/>
      <c r="AD117" s="687"/>
      <c r="AE117" s="59">
        <f t="shared" si="209"/>
        <v>0</v>
      </c>
      <c r="AF117" s="59"/>
      <c r="AG117" s="367"/>
      <c r="AH117" s="687"/>
      <c r="AI117" s="62">
        <f t="shared" si="210"/>
        <v>0</v>
      </c>
      <c r="AJ117" s="59"/>
      <c r="AK117" s="59"/>
      <c r="AL117" s="63">
        <f t="shared" si="211"/>
        <v>0</v>
      </c>
      <c r="AM117" s="59">
        <f t="shared" si="212"/>
        <v>0</v>
      </c>
      <c r="AN117" s="59">
        <f t="shared" si="213"/>
        <v>0</v>
      </c>
      <c r="AO117" s="59">
        <f t="shared" si="214"/>
        <v>0</v>
      </c>
      <c r="AP117" s="59">
        <f t="shared" si="215"/>
        <v>0</v>
      </c>
      <c r="AQ117" s="59">
        <f t="shared" si="216"/>
        <v>0</v>
      </c>
      <c r="AR117" s="59">
        <f t="shared" si="217"/>
        <v>0</v>
      </c>
      <c r="AS117" s="59">
        <f t="shared" si="218"/>
        <v>0</v>
      </c>
      <c r="AT117" s="59">
        <f t="shared" si="198"/>
        <v>0</v>
      </c>
      <c r="AU117" s="59">
        <f t="shared" si="219"/>
        <v>0</v>
      </c>
      <c r="AV117" s="59">
        <f t="shared" si="220"/>
        <v>0</v>
      </c>
      <c r="AW117" s="59">
        <f t="shared" si="221"/>
        <v>0</v>
      </c>
      <c r="AX117" s="191">
        <f t="shared" si="248"/>
        <v>0</v>
      </c>
      <c r="AY117" s="62">
        <f t="shared" si="222"/>
        <v>0</v>
      </c>
      <c r="AZ117" s="59"/>
      <c r="BA117" s="64"/>
      <c r="BB117" s="59">
        <f t="shared" si="223"/>
        <v>0</v>
      </c>
      <c r="BC117" s="59">
        <f t="shared" si="224"/>
        <v>0</v>
      </c>
      <c r="BD117" s="59">
        <f t="shared" si="225"/>
        <v>0</v>
      </c>
      <c r="BE117" s="59">
        <f t="shared" si="226"/>
        <v>0</v>
      </c>
      <c r="BF117" s="59">
        <f t="shared" si="227"/>
        <v>0</v>
      </c>
      <c r="BG117" s="59">
        <f t="shared" si="228"/>
        <v>0</v>
      </c>
      <c r="BH117" s="59">
        <f t="shared" si="229"/>
        <v>0</v>
      </c>
      <c r="BI117" s="59">
        <f t="shared" si="230"/>
        <v>0</v>
      </c>
      <c r="BJ117" s="59">
        <f t="shared" si="199"/>
        <v>0</v>
      </c>
      <c r="BK117" s="59">
        <f t="shared" si="231"/>
        <v>0</v>
      </c>
      <c r="BL117" s="59">
        <f t="shared" si="232"/>
        <v>0</v>
      </c>
      <c r="BM117" s="59">
        <f t="shared" si="233"/>
        <v>0</v>
      </c>
      <c r="BN117" s="191">
        <f t="shared" si="249"/>
        <v>0</v>
      </c>
      <c r="BO117" s="62">
        <f t="shared" si="234"/>
        <v>0</v>
      </c>
      <c r="BP117" s="59"/>
      <c r="BQ117" s="64"/>
      <c r="BR117" s="59">
        <f t="shared" si="235"/>
        <v>0</v>
      </c>
      <c r="BS117" s="59">
        <f t="shared" si="236"/>
        <v>0</v>
      </c>
      <c r="BT117" s="59">
        <f t="shared" si="237"/>
        <v>0</v>
      </c>
      <c r="BU117" s="59">
        <f t="shared" si="238"/>
        <v>0</v>
      </c>
      <c r="BV117" s="59">
        <f t="shared" si="239"/>
        <v>0</v>
      </c>
      <c r="BW117" s="59">
        <f t="shared" si="240"/>
        <v>0</v>
      </c>
      <c r="BX117" s="59">
        <f t="shared" si="241"/>
        <v>0</v>
      </c>
      <c r="BY117" s="59">
        <f t="shared" si="242"/>
        <v>0</v>
      </c>
      <c r="BZ117" s="59">
        <f t="shared" si="200"/>
        <v>0</v>
      </c>
      <c r="CA117" s="59">
        <f t="shared" si="243"/>
        <v>0</v>
      </c>
      <c r="CB117" s="59">
        <f t="shared" si="244"/>
        <v>0</v>
      </c>
      <c r="CC117" s="59">
        <f t="shared" si="245"/>
        <v>0</v>
      </c>
      <c r="CD117" s="191">
        <f t="shared" si="250"/>
        <v>0</v>
      </c>
      <c r="CE117" s="62">
        <f t="shared" si="246"/>
        <v>0</v>
      </c>
    </row>
    <row r="118" spans="1:83" x14ac:dyDescent="0.2">
      <c r="A118" s="364"/>
      <c r="B118" s="363"/>
      <c r="C118" s="362"/>
      <c r="D118" s="457"/>
      <c r="E118" s="366"/>
      <c r="G118" s="59">
        <f t="shared" si="201"/>
        <v>0</v>
      </c>
      <c r="H118" s="59"/>
      <c r="I118" s="59">
        <f t="shared" si="202"/>
        <v>0</v>
      </c>
      <c r="J118" s="59"/>
      <c r="K118" s="59">
        <f t="shared" si="203"/>
        <v>0</v>
      </c>
      <c r="L118" s="59"/>
      <c r="M118" s="59">
        <f t="shared" si="204"/>
        <v>0</v>
      </c>
      <c r="N118" s="59"/>
      <c r="O118" s="59">
        <f t="shared" si="205"/>
        <v>0</v>
      </c>
      <c r="P118" s="59"/>
      <c r="Q118" s="704">
        <f t="shared" si="168"/>
        <v>0</v>
      </c>
      <c r="R118" s="59"/>
      <c r="S118" s="59">
        <f t="shared" si="206"/>
        <v>0</v>
      </c>
      <c r="T118" s="59"/>
      <c r="U118" s="59">
        <f t="shared" si="247"/>
        <v>0</v>
      </c>
      <c r="V118" s="59"/>
      <c r="W118" s="59">
        <f t="shared" si="207"/>
        <v>0</v>
      </c>
      <c r="X118" s="59"/>
      <c r="Y118" s="367"/>
      <c r="Z118" s="687"/>
      <c r="AA118" s="59">
        <f t="shared" si="208"/>
        <v>0</v>
      </c>
      <c r="AB118" s="59"/>
      <c r="AC118" s="367"/>
      <c r="AD118" s="687"/>
      <c r="AE118" s="59">
        <f t="shared" si="209"/>
        <v>0</v>
      </c>
      <c r="AF118" s="59"/>
      <c r="AG118" s="367"/>
      <c r="AH118" s="687"/>
      <c r="AI118" s="62">
        <f t="shared" si="210"/>
        <v>0</v>
      </c>
      <c r="AJ118" s="59"/>
      <c r="AK118" s="59"/>
      <c r="AL118" s="63">
        <f t="shared" si="211"/>
        <v>0</v>
      </c>
      <c r="AM118" s="59">
        <f t="shared" si="212"/>
        <v>0</v>
      </c>
      <c r="AN118" s="59">
        <f t="shared" si="213"/>
        <v>0</v>
      </c>
      <c r="AO118" s="59">
        <f t="shared" si="214"/>
        <v>0</v>
      </c>
      <c r="AP118" s="59">
        <f t="shared" si="215"/>
        <v>0</v>
      </c>
      <c r="AQ118" s="59">
        <f t="shared" si="216"/>
        <v>0</v>
      </c>
      <c r="AR118" s="59">
        <f t="shared" si="217"/>
        <v>0</v>
      </c>
      <c r="AS118" s="59">
        <f t="shared" si="218"/>
        <v>0</v>
      </c>
      <c r="AT118" s="59">
        <f t="shared" si="198"/>
        <v>0</v>
      </c>
      <c r="AU118" s="59">
        <f t="shared" si="219"/>
        <v>0</v>
      </c>
      <c r="AV118" s="59">
        <f t="shared" si="220"/>
        <v>0</v>
      </c>
      <c r="AW118" s="59">
        <f t="shared" si="221"/>
        <v>0</v>
      </c>
      <c r="AX118" s="191">
        <f t="shared" si="248"/>
        <v>0</v>
      </c>
      <c r="AY118" s="62">
        <f t="shared" si="222"/>
        <v>0</v>
      </c>
      <c r="AZ118" s="59"/>
      <c r="BA118" s="64"/>
      <c r="BB118" s="59">
        <f t="shared" si="223"/>
        <v>0</v>
      </c>
      <c r="BC118" s="59">
        <f t="shared" si="224"/>
        <v>0</v>
      </c>
      <c r="BD118" s="59">
        <f t="shared" si="225"/>
        <v>0</v>
      </c>
      <c r="BE118" s="59">
        <f t="shared" si="226"/>
        <v>0</v>
      </c>
      <c r="BF118" s="59">
        <f t="shared" si="227"/>
        <v>0</v>
      </c>
      <c r="BG118" s="59">
        <f t="shared" si="228"/>
        <v>0</v>
      </c>
      <c r="BH118" s="59">
        <f t="shared" si="229"/>
        <v>0</v>
      </c>
      <c r="BI118" s="59">
        <f t="shared" si="230"/>
        <v>0</v>
      </c>
      <c r="BJ118" s="59">
        <f t="shared" si="199"/>
        <v>0</v>
      </c>
      <c r="BK118" s="59">
        <f t="shared" si="231"/>
        <v>0</v>
      </c>
      <c r="BL118" s="59">
        <f t="shared" si="232"/>
        <v>0</v>
      </c>
      <c r="BM118" s="59">
        <f t="shared" si="233"/>
        <v>0</v>
      </c>
      <c r="BN118" s="191">
        <f t="shared" si="249"/>
        <v>0</v>
      </c>
      <c r="BO118" s="62">
        <f t="shared" si="234"/>
        <v>0</v>
      </c>
      <c r="BP118" s="59"/>
      <c r="BQ118" s="64"/>
      <c r="BR118" s="59">
        <f t="shared" si="235"/>
        <v>0</v>
      </c>
      <c r="BS118" s="59">
        <f t="shared" si="236"/>
        <v>0</v>
      </c>
      <c r="BT118" s="59">
        <f t="shared" si="237"/>
        <v>0</v>
      </c>
      <c r="BU118" s="59">
        <f t="shared" si="238"/>
        <v>0</v>
      </c>
      <c r="BV118" s="59">
        <f t="shared" si="239"/>
        <v>0</v>
      </c>
      <c r="BW118" s="59">
        <f t="shared" si="240"/>
        <v>0</v>
      </c>
      <c r="BX118" s="59">
        <f t="shared" si="241"/>
        <v>0</v>
      </c>
      <c r="BY118" s="59">
        <f t="shared" si="242"/>
        <v>0</v>
      </c>
      <c r="BZ118" s="59">
        <f t="shared" si="200"/>
        <v>0</v>
      </c>
      <c r="CA118" s="59">
        <f t="shared" si="243"/>
        <v>0</v>
      </c>
      <c r="CB118" s="59">
        <f t="shared" si="244"/>
        <v>0</v>
      </c>
      <c r="CC118" s="59">
        <f t="shared" si="245"/>
        <v>0</v>
      </c>
      <c r="CD118" s="191">
        <f t="shared" si="250"/>
        <v>0</v>
      </c>
      <c r="CE118" s="62">
        <f t="shared" si="246"/>
        <v>0</v>
      </c>
    </row>
    <row r="119" spans="1:83" x14ac:dyDescent="0.2">
      <c r="A119" s="364"/>
      <c r="B119" s="363"/>
      <c r="C119" s="362"/>
      <c r="D119" s="457"/>
      <c r="E119" s="366"/>
      <c r="G119" s="59">
        <f t="shared" si="201"/>
        <v>0</v>
      </c>
      <c r="H119" s="59"/>
      <c r="I119" s="59">
        <f t="shared" si="202"/>
        <v>0</v>
      </c>
      <c r="J119" s="59"/>
      <c r="K119" s="59">
        <f t="shared" si="203"/>
        <v>0</v>
      </c>
      <c r="L119" s="59"/>
      <c r="M119" s="59">
        <f t="shared" si="204"/>
        <v>0</v>
      </c>
      <c r="N119" s="59"/>
      <c r="O119" s="59">
        <f t="shared" si="205"/>
        <v>0</v>
      </c>
      <c r="P119" s="59"/>
      <c r="Q119" s="704">
        <f t="shared" si="168"/>
        <v>0</v>
      </c>
      <c r="R119" s="59"/>
      <c r="S119" s="59">
        <f t="shared" si="206"/>
        <v>0</v>
      </c>
      <c r="T119" s="59"/>
      <c r="U119" s="59">
        <f t="shared" si="247"/>
        <v>0</v>
      </c>
      <c r="V119" s="59"/>
      <c r="W119" s="59">
        <f t="shared" si="207"/>
        <v>0</v>
      </c>
      <c r="X119" s="59"/>
      <c r="Y119" s="367"/>
      <c r="Z119" s="687"/>
      <c r="AA119" s="59">
        <f t="shared" si="208"/>
        <v>0</v>
      </c>
      <c r="AB119" s="59"/>
      <c r="AC119" s="367"/>
      <c r="AD119" s="687"/>
      <c r="AE119" s="59">
        <f t="shared" si="209"/>
        <v>0</v>
      </c>
      <c r="AF119" s="59"/>
      <c r="AG119" s="367"/>
      <c r="AH119" s="687"/>
      <c r="AI119" s="62">
        <f t="shared" si="210"/>
        <v>0</v>
      </c>
      <c r="AJ119" s="59"/>
      <c r="AK119" s="59"/>
      <c r="AL119" s="63">
        <f t="shared" si="211"/>
        <v>0</v>
      </c>
      <c r="AM119" s="59">
        <f t="shared" si="212"/>
        <v>0</v>
      </c>
      <c r="AN119" s="59">
        <f t="shared" si="213"/>
        <v>0</v>
      </c>
      <c r="AO119" s="59">
        <f t="shared" si="214"/>
        <v>0</v>
      </c>
      <c r="AP119" s="59">
        <f t="shared" si="215"/>
        <v>0</v>
      </c>
      <c r="AQ119" s="59">
        <f t="shared" si="216"/>
        <v>0</v>
      </c>
      <c r="AR119" s="59">
        <f t="shared" si="217"/>
        <v>0</v>
      </c>
      <c r="AS119" s="59">
        <f t="shared" si="218"/>
        <v>0</v>
      </c>
      <c r="AT119" s="59">
        <f t="shared" si="198"/>
        <v>0</v>
      </c>
      <c r="AU119" s="59">
        <f t="shared" si="219"/>
        <v>0</v>
      </c>
      <c r="AV119" s="59">
        <f t="shared" si="220"/>
        <v>0</v>
      </c>
      <c r="AW119" s="59">
        <f t="shared" si="221"/>
        <v>0</v>
      </c>
      <c r="AX119" s="191">
        <f t="shared" si="248"/>
        <v>0</v>
      </c>
      <c r="AY119" s="62">
        <f t="shared" si="222"/>
        <v>0</v>
      </c>
      <c r="AZ119" s="59"/>
      <c r="BA119" s="64"/>
      <c r="BB119" s="59">
        <f t="shared" si="223"/>
        <v>0</v>
      </c>
      <c r="BC119" s="59">
        <f t="shared" si="224"/>
        <v>0</v>
      </c>
      <c r="BD119" s="59">
        <f t="shared" si="225"/>
        <v>0</v>
      </c>
      <c r="BE119" s="59">
        <f t="shared" si="226"/>
        <v>0</v>
      </c>
      <c r="BF119" s="59">
        <f t="shared" si="227"/>
        <v>0</v>
      </c>
      <c r="BG119" s="59">
        <f t="shared" si="228"/>
        <v>0</v>
      </c>
      <c r="BH119" s="59">
        <f t="shared" si="229"/>
        <v>0</v>
      </c>
      <c r="BI119" s="59">
        <f t="shared" si="230"/>
        <v>0</v>
      </c>
      <c r="BJ119" s="59">
        <f t="shared" si="199"/>
        <v>0</v>
      </c>
      <c r="BK119" s="59">
        <f t="shared" si="231"/>
        <v>0</v>
      </c>
      <c r="BL119" s="59">
        <f t="shared" si="232"/>
        <v>0</v>
      </c>
      <c r="BM119" s="59">
        <f t="shared" si="233"/>
        <v>0</v>
      </c>
      <c r="BN119" s="191">
        <f t="shared" si="249"/>
        <v>0</v>
      </c>
      <c r="BO119" s="62">
        <f t="shared" si="234"/>
        <v>0</v>
      </c>
      <c r="BP119" s="59"/>
      <c r="BQ119" s="64"/>
      <c r="BR119" s="59">
        <f t="shared" si="235"/>
        <v>0</v>
      </c>
      <c r="BS119" s="59">
        <f t="shared" si="236"/>
        <v>0</v>
      </c>
      <c r="BT119" s="59">
        <f t="shared" si="237"/>
        <v>0</v>
      </c>
      <c r="BU119" s="59">
        <f t="shared" si="238"/>
        <v>0</v>
      </c>
      <c r="BV119" s="59">
        <f t="shared" si="239"/>
        <v>0</v>
      </c>
      <c r="BW119" s="59">
        <f t="shared" si="240"/>
        <v>0</v>
      </c>
      <c r="BX119" s="59">
        <f t="shared" si="241"/>
        <v>0</v>
      </c>
      <c r="BY119" s="59">
        <f t="shared" si="242"/>
        <v>0</v>
      </c>
      <c r="BZ119" s="59">
        <f t="shared" si="200"/>
        <v>0</v>
      </c>
      <c r="CA119" s="59">
        <f t="shared" si="243"/>
        <v>0</v>
      </c>
      <c r="CB119" s="59">
        <f t="shared" si="244"/>
        <v>0</v>
      </c>
      <c r="CC119" s="59">
        <f t="shared" si="245"/>
        <v>0</v>
      </c>
      <c r="CD119" s="191">
        <f t="shared" si="250"/>
        <v>0</v>
      </c>
      <c r="CE119" s="62">
        <f t="shared" si="246"/>
        <v>0</v>
      </c>
    </row>
    <row r="120" spans="1:83" x14ac:dyDescent="0.2">
      <c r="A120" s="364"/>
      <c r="B120" s="363"/>
      <c r="C120" s="362"/>
      <c r="D120" s="457"/>
      <c r="E120" s="366"/>
      <c r="G120" s="59">
        <f t="shared" si="201"/>
        <v>0</v>
      </c>
      <c r="H120" s="59"/>
      <c r="I120" s="59">
        <f t="shared" si="202"/>
        <v>0</v>
      </c>
      <c r="J120" s="59"/>
      <c r="K120" s="59">
        <f t="shared" si="203"/>
        <v>0</v>
      </c>
      <c r="L120" s="59"/>
      <c r="M120" s="59">
        <f t="shared" si="204"/>
        <v>0</v>
      </c>
      <c r="N120" s="59"/>
      <c r="O120" s="59">
        <f t="shared" si="205"/>
        <v>0</v>
      </c>
      <c r="P120" s="59"/>
      <c r="Q120" s="704">
        <f t="shared" si="168"/>
        <v>0</v>
      </c>
      <c r="R120" s="59"/>
      <c r="S120" s="59">
        <f t="shared" si="206"/>
        <v>0</v>
      </c>
      <c r="T120" s="59"/>
      <c r="U120" s="59">
        <f t="shared" si="247"/>
        <v>0</v>
      </c>
      <c r="V120" s="59"/>
      <c r="W120" s="59">
        <f t="shared" si="207"/>
        <v>0</v>
      </c>
      <c r="X120" s="59"/>
      <c r="Y120" s="367"/>
      <c r="Z120" s="687"/>
      <c r="AA120" s="59">
        <f t="shared" si="208"/>
        <v>0</v>
      </c>
      <c r="AB120" s="59"/>
      <c r="AC120" s="367"/>
      <c r="AD120" s="687"/>
      <c r="AE120" s="59">
        <f t="shared" si="209"/>
        <v>0</v>
      </c>
      <c r="AF120" s="59"/>
      <c r="AG120" s="367"/>
      <c r="AH120" s="687"/>
      <c r="AI120" s="62">
        <f t="shared" si="210"/>
        <v>0</v>
      </c>
      <c r="AJ120" s="59"/>
      <c r="AK120" s="59"/>
      <c r="AL120" s="63">
        <f t="shared" si="211"/>
        <v>0</v>
      </c>
      <c r="AM120" s="59">
        <f t="shared" si="212"/>
        <v>0</v>
      </c>
      <c r="AN120" s="59">
        <f t="shared" si="213"/>
        <v>0</v>
      </c>
      <c r="AO120" s="59">
        <f t="shared" si="214"/>
        <v>0</v>
      </c>
      <c r="AP120" s="59">
        <f t="shared" si="215"/>
        <v>0</v>
      </c>
      <c r="AQ120" s="59">
        <f t="shared" si="216"/>
        <v>0</v>
      </c>
      <c r="AR120" s="59">
        <f t="shared" si="217"/>
        <v>0</v>
      </c>
      <c r="AS120" s="59">
        <f t="shared" si="218"/>
        <v>0</v>
      </c>
      <c r="AT120" s="59">
        <f t="shared" si="198"/>
        <v>0</v>
      </c>
      <c r="AU120" s="59">
        <f t="shared" si="219"/>
        <v>0</v>
      </c>
      <c r="AV120" s="59">
        <f t="shared" si="220"/>
        <v>0</v>
      </c>
      <c r="AW120" s="59">
        <f t="shared" si="221"/>
        <v>0</v>
      </c>
      <c r="AX120" s="191">
        <f t="shared" si="248"/>
        <v>0</v>
      </c>
      <c r="AY120" s="62">
        <f t="shared" si="222"/>
        <v>0</v>
      </c>
      <c r="AZ120" s="59"/>
      <c r="BA120" s="64"/>
      <c r="BB120" s="59">
        <f t="shared" si="223"/>
        <v>0</v>
      </c>
      <c r="BC120" s="59">
        <f t="shared" si="224"/>
        <v>0</v>
      </c>
      <c r="BD120" s="59">
        <f t="shared" si="225"/>
        <v>0</v>
      </c>
      <c r="BE120" s="59">
        <f t="shared" si="226"/>
        <v>0</v>
      </c>
      <c r="BF120" s="59">
        <f t="shared" si="227"/>
        <v>0</v>
      </c>
      <c r="BG120" s="59">
        <f t="shared" si="228"/>
        <v>0</v>
      </c>
      <c r="BH120" s="59">
        <f t="shared" si="229"/>
        <v>0</v>
      </c>
      <c r="BI120" s="59">
        <f t="shared" si="230"/>
        <v>0</v>
      </c>
      <c r="BJ120" s="59">
        <f t="shared" si="199"/>
        <v>0</v>
      </c>
      <c r="BK120" s="59">
        <f t="shared" si="231"/>
        <v>0</v>
      </c>
      <c r="BL120" s="59">
        <f t="shared" si="232"/>
        <v>0</v>
      </c>
      <c r="BM120" s="59">
        <f t="shared" si="233"/>
        <v>0</v>
      </c>
      <c r="BN120" s="191">
        <f t="shared" si="249"/>
        <v>0</v>
      </c>
      <c r="BO120" s="62">
        <f t="shared" si="234"/>
        <v>0</v>
      </c>
      <c r="BP120" s="59"/>
      <c r="BQ120" s="64"/>
      <c r="BR120" s="59">
        <f t="shared" si="235"/>
        <v>0</v>
      </c>
      <c r="BS120" s="59">
        <f t="shared" si="236"/>
        <v>0</v>
      </c>
      <c r="BT120" s="59">
        <f t="shared" si="237"/>
        <v>0</v>
      </c>
      <c r="BU120" s="59">
        <f t="shared" si="238"/>
        <v>0</v>
      </c>
      <c r="BV120" s="59">
        <f t="shared" si="239"/>
        <v>0</v>
      </c>
      <c r="BW120" s="59">
        <f t="shared" si="240"/>
        <v>0</v>
      </c>
      <c r="BX120" s="59">
        <f t="shared" si="241"/>
        <v>0</v>
      </c>
      <c r="BY120" s="59">
        <f t="shared" si="242"/>
        <v>0</v>
      </c>
      <c r="BZ120" s="59">
        <f t="shared" si="200"/>
        <v>0</v>
      </c>
      <c r="CA120" s="59">
        <f t="shared" si="243"/>
        <v>0</v>
      </c>
      <c r="CB120" s="59">
        <f t="shared" si="244"/>
        <v>0</v>
      </c>
      <c r="CC120" s="59">
        <f t="shared" si="245"/>
        <v>0</v>
      </c>
      <c r="CD120" s="191">
        <f t="shared" si="250"/>
        <v>0</v>
      </c>
      <c r="CE120" s="62">
        <f t="shared" si="246"/>
        <v>0</v>
      </c>
    </row>
    <row r="121" spans="1:83" x14ac:dyDescent="0.2">
      <c r="A121" s="364"/>
      <c r="B121" s="363"/>
      <c r="C121" s="362"/>
      <c r="D121" s="457"/>
      <c r="E121" s="366"/>
      <c r="G121" s="59">
        <f t="shared" si="201"/>
        <v>0</v>
      </c>
      <c r="H121" s="59"/>
      <c r="I121" s="59">
        <f t="shared" si="202"/>
        <v>0</v>
      </c>
      <c r="J121" s="59"/>
      <c r="K121" s="59">
        <f t="shared" si="203"/>
        <v>0</v>
      </c>
      <c r="L121" s="59"/>
      <c r="M121" s="59">
        <f t="shared" si="204"/>
        <v>0</v>
      </c>
      <c r="N121" s="59"/>
      <c r="O121" s="59">
        <f t="shared" si="205"/>
        <v>0</v>
      </c>
      <c r="P121" s="59"/>
      <c r="Q121" s="704">
        <f t="shared" si="168"/>
        <v>0</v>
      </c>
      <c r="R121" s="59"/>
      <c r="S121" s="59">
        <f t="shared" si="206"/>
        <v>0</v>
      </c>
      <c r="T121" s="59"/>
      <c r="U121" s="59">
        <f t="shared" si="247"/>
        <v>0</v>
      </c>
      <c r="V121" s="59"/>
      <c r="W121" s="59">
        <f t="shared" si="207"/>
        <v>0</v>
      </c>
      <c r="X121" s="59"/>
      <c r="Y121" s="367"/>
      <c r="Z121" s="687"/>
      <c r="AA121" s="59">
        <f t="shared" si="208"/>
        <v>0</v>
      </c>
      <c r="AB121" s="59"/>
      <c r="AC121" s="367"/>
      <c r="AD121" s="687"/>
      <c r="AE121" s="59">
        <f t="shared" si="209"/>
        <v>0</v>
      </c>
      <c r="AF121" s="59"/>
      <c r="AG121" s="367"/>
      <c r="AH121" s="687"/>
      <c r="AI121" s="62">
        <f t="shared" si="210"/>
        <v>0</v>
      </c>
      <c r="AJ121" s="59"/>
      <c r="AK121" s="59"/>
      <c r="AL121" s="63">
        <f t="shared" si="211"/>
        <v>0</v>
      </c>
      <c r="AM121" s="59">
        <f t="shared" si="212"/>
        <v>0</v>
      </c>
      <c r="AN121" s="59">
        <f t="shared" si="213"/>
        <v>0</v>
      </c>
      <c r="AO121" s="59">
        <f t="shared" si="214"/>
        <v>0</v>
      </c>
      <c r="AP121" s="59">
        <f t="shared" si="215"/>
        <v>0</v>
      </c>
      <c r="AQ121" s="59">
        <f t="shared" si="216"/>
        <v>0</v>
      </c>
      <c r="AR121" s="59">
        <f t="shared" si="217"/>
        <v>0</v>
      </c>
      <c r="AS121" s="59">
        <f t="shared" si="218"/>
        <v>0</v>
      </c>
      <c r="AT121" s="59">
        <f t="shared" si="198"/>
        <v>0</v>
      </c>
      <c r="AU121" s="59">
        <f t="shared" si="219"/>
        <v>0</v>
      </c>
      <c r="AV121" s="59">
        <f t="shared" si="220"/>
        <v>0</v>
      </c>
      <c r="AW121" s="59">
        <f t="shared" si="221"/>
        <v>0</v>
      </c>
      <c r="AX121" s="191">
        <f t="shared" si="248"/>
        <v>0</v>
      </c>
      <c r="AY121" s="62">
        <f t="shared" si="222"/>
        <v>0</v>
      </c>
      <c r="AZ121" s="59"/>
      <c r="BA121" s="64"/>
      <c r="BB121" s="59">
        <f t="shared" si="223"/>
        <v>0</v>
      </c>
      <c r="BC121" s="59">
        <f t="shared" si="224"/>
        <v>0</v>
      </c>
      <c r="BD121" s="59">
        <f t="shared" si="225"/>
        <v>0</v>
      </c>
      <c r="BE121" s="59">
        <f t="shared" si="226"/>
        <v>0</v>
      </c>
      <c r="BF121" s="59">
        <f t="shared" si="227"/>
        <v>0</v>
      </c>
      <c r="BG121" s="59">
        <f t="shared" si="228"/>
        <v>0</v>
      </c>
      <c r="BH121" s="59">
        <f t="shared" si="229"/>
        <v>0</v>
      </c>
      <c r="BI121" s="59">
        <f t="shared" si="230"/>
        <v>0</v>
      </c>
      <c r="BJ121" s="59">
        <f t="shared" si="199"/>
        <v>0</v>
      </c>
      <c r="BK121" s="59">
        <f t="shared" si="231"/>
        <v>0</v>
      </c>
      <c r="BL121" s="59">
        <f t="shared" si="232"/>
        <v>0</v>
      </c>
      <c r="BM121" s="59">
        <f t="shared" si="233"/>
        <v>0</v>
      </c>
      <c r="BN121" s="191">
        <f t="shared" si="249"/>
        <v>0</v>
      </c>
      <c r="BO121" s="62">
        <f t="shared" si="234"/>
        <v>0</v>
      </c>
      <c r="BP121" s="59"/>
      <c r="BQ121" s="64"/>
      <c r="BR121" s="59">
        <f t="shared" si="235"/>
        <v>0</v>
      </c>
      <c r="BS121" s="59">
        <f t="shared" si="236"/>
        <v>0</v>
      </c>
      <c r="BT121" s="59">
        <f t="shared" si="237"/>
        <v>0</v>
      </c>
      <c r="BU121" s="59">
        <f t="shared" si="238"/>
        <v>0</v>
      </c>
      <c r="BV121" s="59">
        <f t="shared" si="239"/>
        <v>0</v>
      </c>
      <c r="BW121" s="59">
        <f t="shared" si="240"/>
        <v>0</v>
      </c>
      <c r="BX121" s="59">
        <f t="shared" si="241"/>
        <v>0</v>
      </c>
      <c r="BY121" s="59">
        <f t="shared" si="242"/>
        <v>0</v>
      </c>
      <c r="BZ121" s="59">
        <f t="shared" si="200"/>
        <v>0</v>
      </c>
      <c r="CA121" s="59">
        <f t="shared" si="243"/>
        <v>0</v>
      </c>
      <c r="CB121" s="59">
        <f t="shared" si="244"/>
        <v>0</v>
      </c>
      <c r="CC121" s="59">
        <f t="shared" si="245"/>
        <v>0</v>
      </c>
      <c r="CD121" s="191">
        <f t="shared" si="250"/>
        <v>0</v>
      </c>
      <c r="CE121" s="62">
        <f t="shared" si="246"/>
        <v>0</v>
      </c>
    </row>
    <row r="122" spans="1:83" x14ac:dyDescent="0.2">
      <c r="A122" s="364"/>
      <c r="B122" s="363"/>
      <c r="C122" s="362"/>
      <c r="D122" s="457"/>
      <c r="E122" s="366"/>
      <c r="G122" s="59">
        <f t="shared" si="201"/>
        <v>0</v>
      </c>
      <c r="H122" s="59"/>
      <c r="I122" s="59">
        <f t="shared" si="202"/>
        <v>0</v>
      </c>
      <c r="J122" s="59"/>
      <c r="K122" s="59">
        <f t="shared" si="203"/>
        <v>0</v>
      </c>
      <c r="L122" s="59"/>
      <c r="M122" s="59">
        <f t="shared" si="204"/>
        <v>0</v>
      </c>
      <c r="N122" s="59"/>
      <c r="O122" s="59">
        <f t="shared" si="205"/>
        <v>0</v>
      </c>
      <c r="P122" s="59"/>
      <c r="Q122" s="704">
        <f t="shared" si="168"/>
        <v>0</v>
      </c>
      <c r="R122" s="59"/>
      <c r="S122" s="59">
        <f t="shared" si="206"/>
        <v>0</v>
      </c>
      <c r="T122" s="59"/>
      <c r="U122" s="59">
        <f t="shared" si="247"/>
        <v>0</v>
      </c>
      <c r="V122" s="59"/>
      <c r="W122" s="59">
        <f t="shared" si="207"/>
        <v>0</v>
      </c>
      <c r="X122" s="59"/>
      <c r="Y122" s="367"/>
      <c r="Z122" s="687"/>
      <c r="AA122" s="59">
        <f t="shared" si="208"/>
        <v>0</v>
      </c>
      <c r="AB122" s="59"/>
      <c r="AC122" s="367"/>
      <c r="AD122" s="687"/>
      <c r="AE122" s="59">
        <f t="shared" si="209"/>
        <v>0</v>
      </c>
      <c r="AF122" s="59"/>
      <c r="AG122" s="367"/>
      <c r="AH122" s="687"/>
      <c r="AI122" s="62">
        <f t="shared" si="210"/>
        <v>0</v>
      </c>
      <c r="AJ122" s="59"/>
      <c r="AK122" s="59"/>
      <c r="AL122" s="63">
        <f t="shared" si="211"/>
        <v>0</v>
      </c>
      <c r="AM122" s="59">
        <f t="shared" si="212"/>
        <v>0</v>
      </c>
      <c r="AN122" s="59">
        <f t="shared" si="213"/>
        <v>0</v>
      </c>
      <c r="AO122" s="59">
        <f t="shared" si="214"/>
        <v>0</v>
      </c>
      <c r="AP122" s="59">
        <f t="shared" si="215"/>
        <v>0</v>
      </c>
      <c r="AQ122" s="59">
        <f t="shared" si="216"/>
        <v>0</v>
      </c>
      <c r="AR122" s="59">
        <f t="shared" si="217"/>
        <v>0</v>
      </c>
      <c r="AS122" s="59">
        <f t="shared" si="218"/>
        <v>0</v>
      </c>
      <c r="AT122" s="59">
        <f t="shared" si="198"/>
        <v>0</v>
      </c>
      <c r="AU122" s="59">
        <f t="shared" si="219"/>
        <v>0</v>
      </c>
      <c r="AV122" s="59">
        <f t="shared" si="220"/>
        <v>0</v>
      </c>
      <c r="AW122" s="59">
        <f t="shared" si="221"/>
        <v>0</v>
      </c>
      <c r="AX122" s="191">
        <f t="shared" si="248"/>
        <v>0</v>
      </c>
      <c r="AY122" s="62">
        <f t="shared" si="222"/>
        <v>0</v>
      </c>
      <c r="AZ122" s="59"/>
      <c r="BA122" s="64"/>
      <c r="BB122" s="59">
        <f t="shared" si="223"/>
        <v>0</v>
      </c>
      <c r="BC122" s="59">
        <f t="shared" si="224"/>
        <v>0</v>
      </c>
      <c r="BD122" s="59">
        <f t="shared" si="225"/>
        <v>0</v>
      </c>
      <c r="BE122" s="59">
        <f t="shared" si="226"/>
        <v>0</v>
      </c>
      <c r="BF122" s="59">
        <f t="shared" si="227"/>
        <v>0</v>
      </c>
      <c r="BG122" s="59">
        <f t="shared" si="228"/>
        <v>0</v>
      </c>
      <c r="BH122" s="59">
        <f t="shared" si="229"/>
        <v>0</v>
      </c>
      <c r="BI122" s="59">
        <f t="shared" si="230"/>
        <v>0</v>
      </c>
      <c r="BJ122" s="59">
        <f t="shared" si="199"/>
        <v>0</v>
      </c>
      <c r="BK122" s="59">
        <f t="shared" si="231"/>
        <v>0</v>
      </c>
      <c r="BL122" s="59">
        <f t="shared" si="232"/>
        <v>0</v>
      </c>
      <c r="BM122" s="59">
        <f t="shared" si="233"/>
        <v>0</v>
      </c>
      <c r="BN122" s="191">
        <f t="shared" si="249"/>
        <v>0</v>
      </c>
      <c r="BO122" s="62">
        <f t="shared" si="234"/>
        <v>0</v>
      </c>
      <c r="BP122" s="59"/>
      <c r="BQ122" s="64"/>
      <c r="BR122" s="59">
        <f t="shared" si="235"/>
        <v>0</v>
      </c>
      <c r="BS122" s="59">
        <f t="shared" si="236"/>
        <v>0</v>
      </c>
      <c r="BT122" s="59">
        <f t="shared" si="237"/>
        <v>0</v>
      </c>
      <c r="BU122" s="59">
        <f t="shared" si="238"/>
        <v>0</v>
      </c>
      <c r="BV122" s="59">
        <f t="shared" si="239"/>
        <v>0</v>
      </c>
      <c r="BW122" s="59">
        <f t="shared" si="240"/>
        <v>0</v>
      </c>
      <c r="BX122" s="59">
        <f t="shared" si="241"/>
        <v>0</v>
      </c>
      <c r="BY122" s="59">
        <f t="shared" si="242"/>
        <v>0</v>
      </c>
      <c r="BZ122" s="59">
        <f t="shared" si="200"/>
        <v>0</v>
      </c>
      <c r="CA122" s="59">
        <f t="shared" si="243"/>
        <v>0</v>
      </c>
      <c r="CB122" s="59">
        <f t="shared" si="244"/>
        <v>0</v>
      </c>
      <c r="CC122" s="59">
        <f t="shared" si="245"/>
        <v>0</v>
      </c>
      <c r="CD122" s="191">
        <f t="shared" si="250"/>
        <v>0</v>
      </c>
      <c r="CE122" s="62">
        <f t="shared" si="246"/>
        <v>0</v>
      </c>
    </row>
    <row r="123" spans="1:83" x14ac:dyDescent="0.2">
      <c r="A123" s="364"/>
      <c r="B123" s="363"/>
      <c r="C123" s="362"/>
      <c r="D123" s="457"/>
      <c r="E123" s="366"/>
      <c r="G123" s="59">
        <f t="shared" si="201"/>
        <v>0</v>
      </c>
      <c r="H123" s="59"/>
      <c r="I123" s="59">
        <f t="shared" si="202"/>
        <v>0</v>
      </c>
      <c r="J123" s="59"/>
      <c r="K123" s="59">
        <f t="shared" si="203"/>
        <v>0</v>
      </c>
      <c r="L123" s="59"/>
      <c r="M123" s="59">
        <f t="shared" si="204"/>
        <v>0</v>
      </c>
      <c r="N123" s="59"/>
      <c r="O123" s="59">
        <f t="shared" si="205"/>
        <v>0</v>
      </c>
      <c r="P123" s="59"/>
      <c r="Q123" s="704">
        <f t="shared" si="168"/>
        <v>0</v>
      </c>
      <c r="R123" s="59"/>
      <c r="S123" s="59">
        <f t="shared" si="206"/>
        <v>0</v>
      </c>
      <c r="T123" s="59"/>
      <c r="U123" s="59">
        <f t="shared" si="247"/>
        <v>0</v>
      </c>
      <c r="V123" s="59"/>
      <c r="W123" s="59">
        <f t="shared" si="207"/>
        <v>0</v>
      </c>
      <c r="X123" s="59"/>
      <c r="Y123" s="367"/>
      <c r="Z123" s="687"/>
      <c r="AA123" s="59">
        <f t="shared" si="208"/>
        <v>0</v>
      </c>
      <c r="AB123" s="59"/>
      <c r="AC123" s="367"/>
      <c r="AD123" s="687"/>
      <c r="AE123" s="59">
        <f t="shared" si="209"/>
        <v>0</v>
      </c>
      <c r="AF123" s="59"/>
      <c r="AG123" s="367"/>
      <c r="AH123" s="687"/>
      <c r="AI123" s="62">
        <f t="shared" si="210"/>
        <v>0</v>
      </c>
      <c r="AJ123" s="59"/>
      <c r="AK123" s="59"/>
      <c r="AL123" s="63">
        <f t="shared" si="211"/>
        <v>0</v>
      </c>
      <c r="AM123" s="59">
        <f t="shared" si="212"/>
        <v>0</v>
      </c>
      <c r="AN123" s="59">
        <f t="shared" si="213"/>
        <v>0</v>
      </c>
      <c r="AO123" s="59">
        <f t="shared" si="214"/>
        <v>0</v>
      </c>
      <c r="AP123" s="59">
        <f t="shared" si="215"/>
        <v>0</v>
      </c>
      <c r="AQ123" s="59">
        <f t="shared" si="216"/>
        <v>0</v>
      </c>
      <c r="AR123" s="59">
        <f t="shared" si="217"/>
        <v>0</v>
      </c>
      <c r="AS123" s="59">
        <f t="shared" si="218"/>
        <v>0</v>
      </c>
      <c r="AT123" s="59">
        <f t="shared" si="198"/>
        <v>0</v>
      </c>
      <c r="AU123" s="59">
        <f t="shared" si="219"/>
        <v>0</v>
      </c>
      <c r="AV123" s="59">
        <f t="shared" si="220"/>
        <v>0</v>
      </c>
      <c r="AW123" s="59">
        <f t="shared" si="221"/>
        <v>0</v>
      </c>
      <c r="AX123" s="191">
        <f t="shared" si="248"/>
        <v>0</v>
      </c>
      <c r="AY123" s="62">
        <f t="shared" si="222"/>
        <v>0</v>
      </c>
      <c r="AZ123" s="59"/>
      <c r="BA123" s="64"/>
      <c r="BB123" s="59">
        <f t="shared" si="223"/>
        <v>0</v>
      </c>
      <c r="BC123" s="59">
        <f t="shared" si="224"/>
        <v>0</v>
      </c>
      <c r="BD123" s="59">
        <f t="shared" si="225"/>
        <v>0</v>
      </c>
      <c r="BE123" s="59">
        <f t="shared" si="226"/>
        <v>0</v>
      </c>
      <c r="BF123" s="59">
        <f t="shared" si="227"/>
        <v>0</v>
      </c>
      <c r="BG123" s="59">
        <f t="shared" si="228"/>
        <v>0</v>
      </c>
      <c r="BH123" s="59">
        <f t="shared" si="229"/>
        <v>0</v>
      </c>
      <c r="BI123" s="59">
        <f t="shared" si="230"/>
        <v>0</v>
      </c>
      <c r="BJ123" s="59">
        <f t="shared" si="199"/>
        <v>0</v>
      </c>
      <c r="BK123" s="59">
        <f t="shared" si="231"/>
        <v>0</v>
      </c>
      <c r="BL123" s="59">
        <f t="shared" si="232"/>
        <v>0</v>
      </c>
      <c r="BM123" s="59">
        <f t="shared" si="233"/>
        <v>0</v>
      </c>
      <c r="BN123" s="191">
        <f t="shared" si="249"/>
        <v>0</v>
      </c>
      <c r="BO123" s="62">
        <f t="shared" si="234"/>
        <v>0</v>
      </c>
      <c r="BP123" s="59"/>
      <c r="BQ123" s="64"/>
      <c r="BR123" s="59">
        <f t="shared" si="235"/>
        <v>0</v>
      </c>
      <c r="BS123" s="59">
        <f t="shared" si="236"/>
        <v>0</v>
      </c>
      <c r="BT123" s="59">
        <f t="shared" si="237"/>
        <v>0</v>
      </c>
      <c r="BU123" s="59">
        <f t="shared" si="238"/>
        <v>0</v>
      </c>
      <c r="BV123" s="59">
        <f t="shared" si="239"/>
        <v>0</v>
      </c>
      <c r="BW123" s="59">
        <f t="shared" si="240"/>
        <v>0</v>
      </c>
      <c r="BX123" s="59">
        <f t="shared" si="241"/>
        <v>0</v>
      </c>
      <c r="BY123" s="59">
        <f t="shared" si="242"/>
        <v>0</v>
      </c>
      <c r="BZ123" s="59">
        <f t="shared" si="200"/>
        <v>0</v>
      </c>
      <c r="CA123" s="59">
        <f t="shared" si="243"/>
        <v>0</v>
      </c>
      <c r="CB123" s="59">
        <f t="shared" si="244"/>
        <v>0</v>
      </c>
      <c r="CC123" s="59">
        <f t="shared" si="245"/>
        <v>0</v>
      </c>
      <c r="CD123" s="191">
        <f t="shared" si="250"/>
        <v>0</v>
      </c>
      <c r="CE123" s="62">
        <f t="shared" si="246"/>
        <v>0</v>
      </c>
    </row>
    <row r="124" spans="1:83" x14ac:dyDescent="0.2">
      <c r="A124" s="364"/>
      <c r="B124" s="363"/>
      <c r="C124" s="362"/>
      <c r="D124" s="457"/>
      <c r="E124" s="366"/>
      <c r="G124" s="59">
        <f t="shared" si="201"/>
        <v>0</v>
      </c>
      <c r="H124" s="59"/>
      <c r="I124" s="59">
        <f t="shared" si="202"/>
        <v>0</v>
      </c>
      <c r="J124" s="59"/>
      <c r="K124" s="59">
        <f t="shared" si="203"/>
        <v>0</v>
      </c>
      <c r="L124" s="59"/>
      <c r="M124" s="59">
        <f t="shared" si="204"/>
        <v>0</v>
      </c>
      <c r="N124" s="59"/>
      <c r="O124" s="59">
        <f t="shared" si="205"/>
        <v>0</v>
      </c>
      <c r="P124" s="59"/>
      <c r="Q124" s="704">
        <f t="shared" si="168"/>
        <v>0</v>
      </c>
      <c r="R124" s="59"/>
      <c r="S124" s="59">
        <f t="shared" si="206"/>
        <v>0</v>
      </c>
      <c r="T124" s="59"/>
      <c r="U124" s="59">
        <f t="shared" si="247"/>
        <v>0</v>
      </c>
      <c r="V124" s="59"/>
      <c r="W124" s="59">
        <f t="shared" si="207"/>
        <v>0</v>
      </c>
      <c r="X124" s="59"/>
      <c r="Y124" s="367"/>
      <c r="Z124" s="687"/>
      <c r="AA124" s="59">
        <f t="shared" si="208"/>
        <v>0</v>
      </c>
      <c r="AB124" s="59"/>
      <c r="AC124" s="367"/>
      <c r="AD124" s="687"/>
      <c r="AE124" s="59">
        <f t="shared" si="209"/>
        <v>0</v>
      </c>
      <c r="AF124" s="59"/>
      <c r="AG124" s="367"/>
      <c r="AH124" s="687"/>
      <c r="AI124" s="62">
        <f t="shared" si="210"/>
        <v>0</v>
      </c>
      <c r="AJ124" s="59"/>
      <c r="AK124" s="59"/>
      <c r="AL124" s="63">
        <f t="shared" si="211"/>
        <v>0</v>
      </c>
      <c r="AM124" s="59">
        <f t="shared" si="212"/>
        <v>0</v>
      </c>
      <c r="AN124" s="59">
        <f t="shared" si="213"/>
        <v>0</v>
      </c>
      <c r="AO124" s="59">
        <f t="shared" si="214"/>
        <v>0</v>
      </c>
      <c r="AP124" s="59">
        <f t="shared" si="215"/>
        <v>0</v>
      </c>
      <c r="AQ124" s="59">
        <f t="shared" si="216"/>
        <v>0</v>
      </c>
      <c r="AR124" s="59">
        <f t="shared" si="217"/>
        <v>0</v>
      </c>
      <c r="AS124" s="59">
        <f t="shared" si="218"/>
        <v>0</v>
      </c>
      <c r="AT124" s="59">
        <f t="shared" si="198"/>
        <v>0</v>
      </c>
      <c r="AU124" s="59">
        <f t="shared" si="219"/>
        <v>0</v>
      </c>
      <c r="AV124" s="59">
        <f t="shared" si="220"/>
        <v>0</v>
      </c>
      <c r="AW124" s="59">
        <f t="shared" si="221"/>
        <v>0</v>
      </c>
      <c r="AX124" s="191">
        <f t="shared" si="248"/>
        <v>0</v>
      </c>
      <c r="AY124" s="62">
        <f t="shared" si="222"/>
        <v>0</v>
      </c>
      <c r="AZ124" s="59"/>
      <c r="BA124" s="64"/>
      <c r="BB124" s="59">
        <f t="shared" si="223"/>
        <v>0</v>
      </c>
      <c r="BC124" s="59">
        <f t="shared" si="224"/>
        <v>0</v>
      </c>
      <c r="BD124" s="59">
        <f t="shared" si="225"/>
        <v>0</v>
      </c>
      <c r="BE124" s="59">
        <f t="shared" si="226"/>
        <v>0</v>
      </c>
      <c r="BF124" s="59">
        <f t="shared" si="227"/>
        <v>0</v>
      </c>
      <c r="BG124" s="59">
        <f t="shared" si="228"/>
        <v>0</v>
      </c>
      <c r="BH124" s="59">
        <f t="shared" si="229"/>
        <v>0</v>
      </c>
      <c r="BI124" s="59">
        <f t="shared" si="230"/>
        <v>0</v>
      </c>
      <c r="BJ124" s="59">
        <f t="shared" si="199"/>
        <v>0</v>
      </c>
      <c r="BK124" s="59">
        <f t="shared" si="231"/>
        <v>0</v>
      </c>
      <c r="BL124" s="59">
        <f t="shared" si="232"/>
        <v>0</v>
      </c>
      <c r="BM124" s="59">
        <f t="shared" si="233"/>
        <v>0</v>
      </c>
      <c r="BN124" s="191">
        <f t="shared" si="249"/>
        <v>0</v>
      </c>
      <c r="BO124" s="62">
        <f t="shared" si="234"/>
        <v>0</v>
      </c>
      <c r="BP124" s="59"/>
      <c r="BQ124" s="64"/>
      <c r="BR124" s="59">
        <f t="shared" si="235"/>
        <v>0</v>
      </c>
      <c r="BS124" s="59">
        <f t="shared" si="236"/>
        <v>0</v>
      </c>
      <c r="BT124" s="59">
        <f t="shared" si="237"/>
        <v>0</v>
      </c>
      <c r="BU124" s="59">
        <f t="shared" si="238"/>
        <v>0</v>
      </c>
      <c r="BV124" s="59">
        <f t="shared" si="239"/>
        <v>0</v>
      </c>
      <c r="BW124" s="59">
        <f t="shared" si="240"/>
        <v>0</v>
      </c>
      <c r="BX124" s="59">
        <f t="shared" si="241"/>
        <v>0</v>
      </c>
      <c r="BY124" s="59">
        <f t="shared" si="242"/>
        <v>0</v>
      </c>
      <c r="BZ124" s="59">
        <f t="shared" si="200"/>
        <v>0</v>
      </c>
      <c r="CA124" s="59">
        <f t="shared" si="243"/>
        <v>0</v>
      </c>
      <c r="CB124" s="59">
        <f t="shared" si="244"/>
        <v>0</v>
      </c>
      <c r="CC124" s="59">
        <f t="shared" si="245"/>
        <v>0</v>
      </c>
      <c r="CD124" s="191">
        <f t="shared" si="250"/>
        <v>0</v>
      </c>
      <c r="CE124" s="62">
        <f t="shared" si="246"/>
        <v>0</v>
      </c>
    </row>
    <row r="125" spans="1:83" x14ac:dyDescent="0.2">
      <c r="A125" s="364"/>
      <c r="B125" s="363"/>
      <c r="C125" s="362"/>
      <c r="D125" s="457"/>
      <c r="E125" s="366"/>
      <c r="G125" s="59">
        <f t="shared" si="201"/>
        <v>0</v>
      </c>
      <c r="H125" s="59"/>
      <c r="I125" s="59">
        <f t="shared" si="202"/>
        <v>0</v>
      </c>
      <c r="J125" s="59"/>
      <c r="K125" s="59">
        <f t="shared" si="203"/>
        <v>0</v>
      </c>
      <c r="L125" s="59"/>
      <c r="M125" s="59">
        <f t="shared" si="204"/>
        <v>0</v>
      </c>
      <c r="N125" s="59"/>
      <c r="O125" s="59">
        <f t="shared" si="205"/>
        <v>0</v>
      </c>
      <c r="P125" s="59"/>
      <c r="Q125" s="704">
        <f t="shared" si="168"/>
        <v>0</v>
      </c>
      <c r="R125" s="59"/>
      <c r="S125" s="59">
        <f t="shared" si="206"/>
        <v>0</v>
      </c>
      <c r="T125" s="59"/>
      <c r="U125" s="59">
        <f t="shared" si="247"/>
        <v>0</v>
      </c>
      <c r="V125" s="59"/>
      <c r="W125" s="59">
        <f t="shared" si="207"/>
        <v>0</v>
      </c>
      <c r="X125" s="59"/>
      <c r="Y125" s="367"/>
      <c r="Z125" s="687"/>
      <c r="AA125" s="59">
        <f t="shared" si="208"/>
        <v>0</v>
      </c>
      <c r="AB125" s="59"/>
      <c r="AC125" s="367"/>
      <c r="AD125" s="687"/>
      <c r="AE125" s="59">
        <f t="shared" si="209"/>
        <v>0</v>
      </c>
      <c r="AF125" s="59"/>
      <c r="AG125" s="367"/>
      <c r="AH125" s="687"/>
      <c r="AI125" s="62">
        <f t="shared" si="210"/>
        <v>0</v>
      </c>
      <c r="AJ125" s="59"/>
      <c r="AK125" s="59"/>
      <c r="AL125" s="63">
        <f t="shared" si="211"/>
        <v>0</v>
      </c>
      <c r="AM125" s="59">
        <f t="shared" si="212"/>
        <v>0</v>
      </c>
      <c r="AN125" s="59">
        <f t="shared" si="213"/>
        <v>0</v>
      </c>
      <c r="AO125" s="59">
        <f t="shared" si="214"/>
        <v>0</v>
      </c>
      <c r="AP125" s="59">
        <f t="shared" si="215"/>
        <v>0</v>
      </c>
      <c r="AQ125" s="59">
        <f t="shared" si="216"/>
        <v>0</v>
      </c>
      <c r="AR125" s="59">
        <f t="shared" si="217"/>
        <v>0</v>
      </c>
      <c r="AS125" s="59">
        <f t="shared" si="218"/>
        <v>0</v>
      </c>
      <c r="AT125" s="59">
        <f t="shared" si="198"/>
        <v>0</v>
      </c>
      <c r="AU125" s="59">
        <f t="shared" si="219"/>
        <v>0</v>
      </c>
      <c r="AV125" s="59">
        <f t="shared" si="220"/>
        <v>0</v>
      </c>
      <c r="AW125" s="59">
        <f t="shared" si="221"/>
        <v>0</v>
      </c>
      <c r="AX125" s="191">
        <f t="shared" si="248"/>
        <v>0</v>
      </c>
      <c r="AY125" s="62">
        <f t="shared" si="222"/>
        <v>0</v>
      </c>
      <c r="AZ125" s="59"/>
      <c r="BA125" s="64"/>
      <c r="BB125" s="59">
        <f t="shared" si="223"/>
        <v>0</v>
      </c>
      <c r="BC125" s="59">
        <f t="shared" si="224"/>
        <v>0</v>
      </c>
      <c r="BD125" s="59">
        <f t="shared" si="225"/>
        <v>0</v>
      </c>
      <c r="BE125" s="59">
        <f t="shared" si="226"/>
        <v>0</v>
      </c>
      <c r="BF125" s="59">
        <f t="shared" si="227"/>
        <v>0</v>
      </c>
      <c r="BG125" s="59">
        <f t="shared" si="228"/>
        <v>0</v>
      </c>
      <c r="BH125" s="59">
        <f t="shared" si="229"/>
        <v>0</v>
      </c>
      <c r="BI125" s="59">
        <f t="shared" si="230"/>
        <v>0</v>
      </c>
      <c r="BJ125" s="59">
        <f t="shared" si="199"/>
        <v>0</v>
      </c>
      <c r="BK125" s="59">
        <f t="shared" si="231"/>
        <v>0</v>
      </c>
      <c r="BL125" s="59">
        <f t="shared" si="232"/>
        <v>0</v>
      </c>
      <c r="BM125" s="59">
        <f t="shared" si="233"/>
        <v>0</v>
      </c>
      <c r="BN125" s="191">
        <f t="shared" si="249"/>
        <v>0</v>
      </c>
      <c r="BO125" s="62">
        <f t="shared" si="234"/>
        <v>0</v>
      </c>
      <c r="BP125" s="59"/>
      <c r="BQ125" s="64"/>
      <c r="BR125" s="59">
        <f t="shared" si="235"/>
        <v>0</v>
      </c>
      <c r="BS125" s="59">
        <f t="shared" si="236"/>
        <v>0</v>
      </c>
      <c r="BT125" s="59">
        <f t="shared" si="237"/>
        <v>0</v>
      </c>
      <c r="BU125" s="59">
        <f t="shared" si="238"/>
        <v>0</v>
      </c>
      <c r="BV125" s="59">
        <f t="shared" si="239"/>
        <v>0</v>
      </c>
      <c r="BW125" s="59">
        <f t="shared" si="240"/>
        <v>0</v>
      </c>
      <c r="BX125" s="59">
        <f t="shared" si="241"/>
        <v>0</v>
      </c>
      <c r="BY125" s="59">
        <f t="shared" si="242"/>
        <v>0</v>
      </c>
      <c r="BZ125" s="59">
        <f t="shared" si="200"/>
        <v>0</v>
      </c>
      <c r="CA125" s="59">
        <f t="shared" si="243"/>
        <v>0</v>
      </c>
      <c r="CB125" s="59">
        <f t="shared" si="244"/>
        <v>0</v>
      </c>
      <c r="CC125" s="59">
        <f t="shared" si="245"/>
        <v>0</v>
      </c>
      <c r="CD125" s="191">
        <f t="shared" si="250"/>
        <v>0</v>
      </c>
      <c r="CE125" s="62">
        <f t="shared" si="246"/>
        <v>0</v>
      </c>
    </row>
    <row r="126" spans="1:83" x14ac:dyDescent="0.2">
      <c r="A126" s="364"/>
      <c r="B126" s="363"/>
      <c r="C126" s="362"/>
      <c r="D126" s="457"/>
      <c r="E126" s="366"/>
      <c r="G126" s="59">
        <f t="shared" ref="G126:G157" si="251">IF(E126="G-T",C126,0)</f>
        <v>0</v>
      </c>
      <c r="H126" s="59"/>
      <c r="I126" s="59">
        <f t="shared" ref="I126:I134" si="252">IF(E126="G-S",C126,0)</f>
        <v>0</v>
      </c>
      <c r="J126" s="59"/>
      <c r="K126" s="59">
        <f t="shared" ref="K126:K134" si="253">IF(E126="G-I",C126,0)</f>
        <v>0</v>
      </c>
      <c r="L126" s="59"/>
      <c r="M126" s="59">
        <f t="shared" ref="M126:M134" si="254">IF(E126="G-U",C126,0)</f>
        <v>0</v>
      </c>
      <c r="N126" s="59"/>
      <c r="O126" s="59">
        <f t="shared" ref="O126:O134" si="255">IF(E126="G-G",C126,0)</f>
        <v>0</v>
      </c>
      <c r="P126" s="59"/>
      <c r="Q126" s="704">
        <f t="shared" si="168"/>
        <v>0</v>
      </c>
      <c r="R126" s="59"/>
      <c r="S126" s="59">
        <f t="shared" ref="S126:S157" si="256">IF(E126="T",C126,0)</f>
        <v>0</v>
      </c>
      <c r="T126" s="59"/>
      <c r="U126" s="59">
        <f t="shared" si="247"/>
        <v>0</v>
      </c>
      <c r="V126" s="59"/>
      <c r="W126" s="59">
        <f t="shared" ref="W126:W157" si="257">IF(E126="CS",C126,0)</f>
        <v>0</v>
      </c>
      <c r="X126" s="59"/>
      <c r="Y126" s="367"/>
      <c r="Z126" s="687"/>
      <c r="AA126" s="59">
        <f t="shared" ref="AA126:AA157" si="258">IF(E126="O",C126,0)</f>
        <v>0</v>
      </c>
      <c r="AB126" s="59"/>
      <c r="AC126" s="367"/>
      <c r="AD126" s="687"/>
      <c r="AE126" s="59">
        <f t="shared" ref="AE126:AE154" si="259">IF(E126="C",C126,0)</f>
        <v>0</v>
      </c>
      <c r="AF126" s="59"/>
      <c r="AG126" s="367"/>
      <c r="AH126" s="687"/>
      <c r="AI126" s="62">
        <f t="shared" ref="AI126:AI157" si="260">SUM(G126:AG126)</f>
        <v>0</v>
      </c>
      <c r="AJ126" s="59"/>
      <c r="AK126" s="59"/>
      <c r="AL126" s="63">
        <f t="shared" ref="AL126:AL157" si="261">IF(Y126="I",W126,0)</f>
        <v>0</v>
      </c>
      <c r="AM126" s="59">
        <f t="shared" ref="AM126:AM157" si="262">IF(Y126="SS",W126,0)</f>
        <v>0</v>
      </c>
      <c r="AN126" s="59">
        <f t="shared" ref="AN126:AN157" si="263">IF(Y126="SI",W126,0)</f>
        <v>0</v>
      </c>
      <c r="AO126" s="59">
        <f t="shared" ref="AO126:AO157" si="264">IF(Y126="SD",W126,0)</f>
        <v>0</v>
      </c>
      <c r="AP126" s="59">
        <f t="shared" ref="AP126:AP157" si="265">IF(Y126="SSA",W126,0)</f>
        <v>0</v>
      </c>
      <c r="AQ126" s="59">
        <f t="shared" ref="AQ126:AQ157" si="266">IF(Y126="SB",W126,0)</f>
        <v>0</v>
      </c>
      <c r="AR126" s="59">
        <f t="shared" ref="AR126:AR157" si="267">IF(Y126="SOM",W126,0)</f>
        <v>0</v>
      </c>
      <c r="AS126" s="59">
        <f t="shared" ref="AS126:AS157" si="268">IF(Y126="ST",W126,0)</f>
        <v>0</v>
      </c>
      <c r="AT126" s="59">
        <f t="shared" si="198"/>
        <v>0</v>
      </c>
      <c r="AU126" s="59">
        <f t="shared" ref="AU126:AU157" si="269">IF(Y126="FS",W126,0)</f>
        <v>0</v>
      </c>
      <c r="AV126" s="59">
        <f t="shared" ref="AV126:AV157" si="270">IF(Y126="CS",W126,0)</f>
        <v>0</v>
      </c>
      <c r="AW126" s="59">
        <f t="shared" ref="AW126:AW157" si="271">IF(Y126="IN",W126,0)</f>
        <v>0</v>
      </c>
      <c r="AX126" s="191">
        <f t="shared" si="248"/>
        <v>0</v>
      </c>
      <c r="AY126" s="62">
        <f t="shared" ref="AY126:AY157" si="272">SUM(AL126:AX126)</f>
        <v>0</v>
      </c>
      <c r="AZ126" s="59"/>
      <c r="BA126" s="64"/>
      <c r="BB126" s="59">
        <f t="shared" ref="BB126:BB157" si="273">IF($AC126="I",$AA126,0)</f>
        <v>0</v>
      </c>
      <c r="BC126" s="59">
        <f t="shared" ref="BC126:BC157" si="274">IF($AC126="SS",$AA126,0)</f>
        <v>0</v>
      </c>
      <c r="BD126" s="59">
        <f t="shared" ref="BD126:BD157" si="275">IF($AC126="SI",$AA126,0)</f>
        <v>0</v>
      </c>
      <c r="BE126" s="59">
        <f t="shared" ref="BE126:BE157" si="276">IF($AC126="SD",$AA126,0)</f>
        <v>0</v>
      </c>
      <c r="BF126" s="59">
        <f t="shared" ref="BF126:BF157" si="277">IF($AC126="SSA",$AA126,0)</f>
        <v>0</v>
      </c>
      <c r="BG126" s="59">
        <f t="shared" ref="BG126:BG157" si="278">IF($AC126="SB",$AA126,0)</f>
        <v>0</v>
      </c>
      <c r="BH126" s="59">
        <f t="shared" ref="BH126:BH157" si="279">IF($AC126="SOM",$AA126,0)</f>
        <v>0</v>
      </c>
      <c r="BI126" s="59">
        <f t="shared" ref="BI126:BI157" si="280">IF(AC126="ST",AA126,0)</f>
        <v>0</v>
      </c>
      <c r="BJ126" s="59">
        <f t="shared" si="199"/>
        <v>0</v>
      </c>
      <c r="BK126" s="59">
        <f t="shared" ref="BK126:BK157" si="281">IF(AC126="FS",AA126,0)</f>
        <v>0</v>
      </c>
      <c r="BL126" s="59">
        <f t="shared" ref="BL126:BL157" si="282">IF($AC126="CS",$AA126,0)</f>
        <v>0</v>
      </c>
      <c r="BM126" s="59">
        <f t="shared" ref="BM126:BM157" si="283">IF($AC126="IN",$AA126,0)</f>
        <v>0</v>
      </c>
      <c r="BN126" s="191">
        <f t="shared" si="249"/>
        <v>0</v>
      </c>
      <c r="BO126" s="62">
        <f t="shared" ref="BO126:BO157" si="284">SUM(BB126:BN126)</f>
        <v>0</v>
      </c>
      <c r="BP126" s="59"/>
      <c r="BQ126" s="64"/>
      <c r="BR126" s="59">
        <f t="shared" ref="BR126:BR157" si="285">IF($AG126="I",$AE126,0)</f>
        <v>0</v>
      </c>
      <c r="BS126" s="59">
        <f t="shared" ref="BS126:BS157" si="286">IF($AG126="SS",$AE126,0)</f>
        <v>0</v>
      </c>
      <c r="BT126" s="59">
        <f t="shared" ref="BT126:BT157" si="287">IF($AG126="SI",$AE126,0)</f>
        <v>0</v>
      </c>
      <c r="BU126" s="59">
        <f t="shared" ref="BU126:BU157" si="288">IF($AG126="SD",$AE126,0)</f>
        <v>0</v>
      </c>
      <c r="BV126" s="59">
        <f t="shared" ref="BV126:BV157" si="289">IF($AG126="SSA",$AE126,0)</f>
        <v>0</v>
      </c>
      <c r="BW126" s="59">
        <f t="shared" ref="BW126:BW157" si="290">IF($AG126="SB",$AE126,0)</f>
        <v>0</v>
      </c>
      <c r="BX126" s="59">
        <f t="shared" ref="BX126:BX157" si="291">IF($AG126="SOM",$AE126,0)</f>
        <v>0</v>
      </c>
      <c r="BY126" s="59">
        <f t="shared" ref="BY126:BY157" si="292">IF(AG126="ST",AE126,0)</f>
        <v>0</v>
      </c>
      <c r="BZ126" s="59">
        <f t="shared" si="200"/>
        <v>0</v>
      </c>
      <c r="CA126" s="59">
        <f t="shared" ref="CA126:CA157" si="293">IF(AG126="FS",AE126,0)</f>
        <v>0</v>
      </c>
      <c r="CB126" s="59">
        <f t="shared" ref="CB126:CB157" si="294">IF($AG126="CS",$AE126,0)</f>
        <v>0</v>
      </c>
      <c r="CC126" s="59">
        <f t="shared" ref="CC126:CC157" si="295">IF($AG126="IN",$AE126,0)</f>
        <v>0</v>
      </c>
      <c r="CD126" s="191">
        <f t="shared" si="250"/>
        <v>0</v>
      </c>
      <c r="CE126" s="62">
        <f t="shared" ref="CE126:CE157" si="296">SUM(BR126:CD126)</f>
        <v>0</v>
      </c>
    </row>
    <row r="127" spans="1:83" x14ac:dyDescent="0.2">
      <c r="A127" s="364"/>
      <c r="B127" s="363"/>
      <c r="C127" s="362"/>
      <c r="D127" s="457"/>
      <c r="E127" s="366"/>
      <c r="G127" s="59">
        <f t="shared" si="251"/>
        <v>0</v>
      </c>
      <c r="H127" s="59"/>
      <c r="I127" s="59">
        <f t="shared" si="252"/>
        <v>0</v>
      </c>
      <c r="J127" s="59"/>
      <c r="K127" s="59">
        <f t="shared" si="253"/>
        <v>0</v>
      </c>
      <c r="L127" s="59"/>
      <c r="M127" s="59">
        <f t="shared" si="254"/>
        <v>0</v>
      </c>
      <c r="N127" s="59"/>
      <c r="O127" s="59">
        <f t="shared" si="255"/>
        <v>0</v>
      </c>
      <c r="P127" s="59"/>
      <c r="Q127" s="704">
        <f t="shared" si="168"/>
        <v>0</v>
      </c>
      <c r="R127" s="59"/>
      <c r="S127" s="59">
        <f t="shared" si="256"/>
        <v>0</v>
      </c>
      <c r="T127" s="59"/>
      <c r="U127" s="59">
        <f t="shared" si="247"/>
        <v>0</v>
      </c>
      <c r="V127" s="59"/>
      <c r="W127" s="59">
        <f t="shared" si="257"/>
        <v>0</v>
      </c>
      <c r="X127" s="59"/>
      <c r="Y127" s="367"/>
      <c r="Z127" s="687"/>
      <c r="AA127" s="59">
        <f t="shared" si="258"/>
        <v>0</v>
      </c>
      <c r="AB127" s="59"/>
      <c r="AC127" s="367"/>
      <c r="AD127" s="687"/>
      <c r="AE127" s="59">
        <f t="shared" si="259"/>
        <v>0</v>
      </c>
      <c r="AF127" s="59"/>
      <c r="AG127" s="367"/>
      <c r="AH127" s="687"/>
      <c r="AI127" s="62">
        <f t="shared" si="260"/>
        <v>0</v>
      </c>
      <c r="AJ127" s="59"/>
      <c r="AK127" s="59"/>
      <c r="AL127" s="63">
        <f t="shared" si="261"/>
        <v>0</v>
      </c>
      <c r="AM127" s="59">
        <f t="shared" si="262"/>
        <v>0</v>
      </c>
      <c r="AN127" s="59">
        <f t="shared" si="263"/>
        <v>0</v>
      </c>
      <c r="AO127" s="59">
        <f t="shared" si="264"/>
        <v>0</v>
      </c>
      <c r="AP127" s="59">
        <f t="shared" si="265"/>
        <v>0</v>
      </c>
      <c r="AQ127" s="59">
        <f t="shared" si="266"/>
        <v>0</v>
      </c>
      <c r="AR127" s="59">
        <f t="shared" si="267"/>
        <v>0</v>
      </c>
      <c r="AS127" s="59">
        <f t="shared" si="268"/>
        <v>0</v>
      </c>
      <c r="AT127" s="59">
        <f t="shared" si="198"/>
        <v>0</v>
      </c>
      <c r="AU127" s="59">
        <f t="shared" si="269"/>
        <v>0</v>
      </c>
      <c r="AV127" s="59">
        <f t="shared" si="270"/>
        <v>0</v>
      </c>
      <c r="AW127" s="59">
        <f t="shared" si="271"/>
        <v>0</v>
      </c>
      <c r="AX127" s="191">
        <f t="shared" si="248"/>
        <v>0</v>
      </c>
      <c r="AY127" s="62">
        <f t="shared" si="272"/>
        <v>0</v>
      </c>
      <c r="AZ127" s="59"/>
      <c r="BA127" s="64"/>
      <c r="BB127" s="59">
        <f t="shared" si="273"/>
        <v>0</v>
      </c>
      <c r="BC127" s="59">
        <f t="shared" si="274"/>
        <v>0</v>
      </c>
      <c r="BD127" s="59">
        <f t="shared" si="275"/>
        <v>0</v>
      </c>
      <c r="BE127" s="59">
        <f t="shared" si="276"/>
        <v>0</v>
      </c>
      <c r="BF127" s="59">
        <f t="shared" si="277"/>
        <v>0</v>
      </c>
      <c r="BG127" s="59">
        <f t="shared" si="278"/>
        <v>0</v>
      </c>
      <c r="BH127" s="59">
        <f t="shared" si="279"/>
        <v>0</v>
      </c>
      <c r="BI127" s="59">
        <f t="shared" si="280"/>
        <v>0</v>
      </c>
      <c r="BJ127" s="59">
        <f t="shared" si="199"/>
        <v>0</v>
      </c>
      <c r="BK127" s="59">
        <f t="shared" si="281"/>
        <v>0</v>
      </c>
      <c r="BL127" s="59">
        <f t="shared" si="282"/>
        <v>0</v>
      </c>
      <c r="BM127" s="59">
        <f t="shared" si="283"/>
        <v>0</v>
      </c>
      <c r="BN127" s="191">
        <f t="shared" si="249"/>
        <v>0</v>
      </c>
      <c r="BO127" s="62">
        <f t="shared" si="284"/>
        <v>0</v>
      </c>
      <c r="BP127" s="59"/>
      <c r="BQ127" s="64"/>
      <c r="BR127" s="59">
        <f t="shared" si="285"/>
        <v>0</v>
      </c>
      <c r="BS127" s="59">
        <f t="shared" si="286"/>
        <v>0</v>
      </c>
      <c r="BT127" s="59">
        <f t="shared" si="287"/>
        <v>0</v>
      </c>
      <c r="BU127" s="59">
        <f t="shared" si="288"/>
        <v>0</v>
      </c>
      <c r="BV127" s="59">
        <f t="shared" si="289"/>
        <v>0</v>
      </c>
      <c r="BW127" s="59">
        <f t="shared" si="290"/>
        <v>0</v>
      </c>
      <c r="BX127" s="59">
        <f t="shared" si="291"/>
        <v>0</v>
      </c>
      <c r="BY127" s="59">
        <f t="shared" si="292"/>
        <v>0</v>
      </c>
      <c r="BZ127" s="59">
        <f t="shared" si="200"/>
        <v>0</v>
      </c>
      <c r="CA127" s="59">
        <f t="shared" si="293"/>
        <v>0</v>
      </c>
      <c r="CB127" s="59">
        <f t="shared" si="294"/>
        <v>0</v>
      </c>
      <c r="CC127" s="59">
        <f t="shared" si="295"/>
        <v>0</v>
      </c>
      <c r="CD127" s="191">
        <f t="shared" si="250"/>
        <v>0</v>
      </c>
      <c r="CE127" s="62">
        <f t="shared" si="296"/>
        <v>0</v>
      </c>
    </row>
    <row r="128" spans="1:83" x14ac:dyDescent="0.2">
      <c r="A128" s="364"/>
      <c r="B128" s="363"/>
      <c r="C128" s="362"/>
      <c r="D128" s="457"/>
      <c r="E128" s="366"/>
      <c r="G128" s="59">
        <f t="shared" si="251"/>
        <v>0</v>
      </c>
      <c r="H128" s="59"/>
      <c r="I128" s="59">
        <f t="shared" si="252"/>
        <v>0</v>
      </c>
      <c r="J128" s="59"/>
      <c r="K128" s="59">
        <f t="shared" si="253"/>
        <v>0</v>
      </c>
      <c r="L128" s="59"/>
      <c r="M128" s="59">
        <f t="shared" si="254"/>
        <v>0</v>
      </c>
      <c r="N128" s="59"/>
      <c r="O128" s="59">
        <f t="shared" si="255"/>
        <v>0</v>
      </c>
      <c r="P128" s="59"/>
      <c r="Q128" s="704">
        <f t="shared" si="168"/>
        <v>0</v>
      </c>
      <c r="R128" s="59"/>
      <c r="S128" s="59">
        <f t="shared" si="256"/>
        <v>0</v>
      </c>
      <c r="T128" s="59"/>
      <c r="U128" s="59">
        <f t="shared" si="247"/>
        <v>0</v>
      </c>
      <c r="V128" s="59"/>
      <c r="W128" s="59">
        <f t="shared" si="257"/>
        <v>0</v>
      </c>
      <c r="X128" s="59"/>
      <c r="Y128" s="367"/>
      <c r="Z128" s="687"/>
      <c r="AA128" s="59">
        <f t="shared" si="258"/>
        <v>0</v>
      </c>
      <c r="AB128" s="59"/>
      <c r="AC128" s="367"/>
      <c r="AD128" s="687"/>
      <c r="AE128" s="59">
        <f t="shared" si="259"/>
        <v>0</v>
      </c>
      <c r="AF128" s="59"/>
      <c r="AG128" s="367"/>
      <c r="AH128" s="687"/>
      <c r="AI128" s="62">
        <f t="shared" si="260"/>
        <v>0</v>
      </c>
      <c r="AJ128" s="59"/>
      <c r="AK128" s="59"/>
      <c r="AL128" s="63">
        <f t="shared" si="261"/>
        <v>0</v>
      </c>
      <c r="AM128" s="59">
        <f t="shared" si="262"/>
        <v>0</v>
      </c>
      <c r="AN128" s="59">
        <f t="shared" si="263"/>
        <v>0</v>
      </c>
      <c r="AO128" s="59">
        <f t="shared" si="264"/>
        <v>0</v>
      </c>
      <c r="AP128" s="59">
        <f t="shared" si="265"/>
        <v>0</v>
      </c>
      <c r="AQ128" s="59">
        <f t="shared" si="266"/>
        <v>0</v>
      </c>
      <c r="AR128" s="59">
        <f t="shared" si="267"/>
        <v>0</v>
      </c>
      <c r="AS128" s="59">
        <f t="shared" si="268"/>
        <v>0</v>
      </c>
      <c r="AT128" s="59">
        <f t="shared" si="198"/>
        <v>0</v>
      </c>
      <c r="AU128" s="59">
        <f t="shared" si="269"/>
        <v>0</v>
      </c>
      <c r="AV128" s="59">
        <f t="shared" si="270"/>
        <v>0</v>
      </c>
      <c r="AW128" s="59">
        <f t="shared" si="271"/>
        <v>0</v>
      </c>
      <c r="AX128" s="191">
        <f t="shared" si="248"/>
        <v>0</v>
      </c>
      <c r="AY128" s="62">
        <f t="shared" si="272"/>
        <v>0</v>
      </c>
      <c r="AZ128" s="59"/>
      <c r="BA128" s="64"/>
      <c r="BB128" s="59">
        <f t="shared" si="273"/>
        <v>0</v>
      </c>
      <c r="BC128" s="59">
        <f t="shared" si="274"/>
        <v>0</v>
      </c>
      <c r="BD128" s="59">
        <f t="shared" si="275"/>
        <v>0</v>
      </c>
      <c r="BE128" s="59">
        <f t="shared" si="276"/>
        <v>0</v>
      </c>
      <c r="BF128" s="59">
        <f t="shared" si="277"/>
        <v>0</v>
      </c>
      <c r="BG128" s="59">
        <f t="shared" si="278"/>
        <v>0</v>
      </c>
      <c r="BH128" s="59">
        <f t="shared" si="279"/>
        <v>0</v>
      </c>
      <c r="BI128" s="59">
        <f t="shared" si="280"/>
        <v>0</v>
      </c>
      <c r="BJ128" s="59">
        <f t="shared" si="199"/>
        <v>0</v>
      </c>
      <c r="BK128" s="59">
        <f t="shared" si="281"/>
        <v>0</v>
      </c>
      <c r="BL128" s="59">
        <f t="shared" si="282"/>
        <v>0</v>
      </c>
      <c r="BM128" s="59">
        <f t="shared" si="283"/>
        <v>0</v>
      </c>
      <c r="BN128" s="191">
        <f t="shared" si="249"/>
        <v>0</v>
      </c>
      <c r="BO128" s="62">
        <f t="shared" si="284"/>
        <v>0</v>
      </c>
      <c r="BP128" s="59"/>
      <c r="BQ128" s="64"/>
      <c r="BR128" s="59">
        <f t="shared" si="285"/>
        <v>0</v>
      </c>
      <c r="BS128" s="59">
        <f t="shared" si="286"/>
        <v>0</v>
      </c>
      <c r="BT128" s="59">
        <f t="shared" si="287"/>
        <v>0</v>
      </c>
      <c r="BU128" s="59">
        <f t="shared" si="288"/>
        <v>0</v>
      </c>
      <c r="BV128" s="59">
        <f t="shared" si="289"/>
        <v>0</v>
      </c>
      <c r="BW128" s="59">
        <f t="shared" si="290"/>
        <v>0</v>
      </c>
      <c r="BX128" s="59">
        <f t="shared" si="291"/>
        <v>0</v>
      </c>
      <c r="BY128" s="59">
        <f t="shared" si="292"/>
        <v>0</v>
      </c>
      <c r="BZ128" s="59">
        <f t="shared" si="200"/>
        <v>0</v>
      </c>
      <c r="CA128" s="59">
        <f t="shared" si="293"/>
        <v>0</v>
      </c>
      <c r="CB128" s="59">
        <f t="shared" si="294"/>
        <v>0</v>
      </c>
      <c r="CC128" s="59">
        <f t="shared" si="295"/>
        <v>0</v>
      </c>
      <c r="CD128" s="191">
        <f t="shared" si="250"/>
        <v>0</v>
      </c>
      <c r="CE128" s="62">
        <f t="shared" si="296"/>
        <v>0</v>
      </c>
    </row>
    <row r="129" spans="1:83" x14ac:dyDescent="0.2">
      <c r="A129" s="364"/>
      <c r="B129" s="363"/>
      <c r="C129" s="362"/>
      <c r="D129" s="457"/>
      <c r="E129" s="366"/>
      <c r="G129" s="59">
        <f t="shared" si="251"/>
        <v>0</v>
      </c>
      <c r="H129" s="59"/>
      <c r="I129" s="59">
        <f t="shared" si="252"/>
        <v>0</v>
      </c>
      <c r="J129" s="59"/>
      <c r="K129" s="59">
        <f t="shared" si="253"/>
        <v>0</v>
      </c>
      <c r="L129" s="59"/>
      <c r="M129" s="59">
        <f t="shared" si="254"/>
        <v>0</v>
      </c>
      <c r="N129" s="59"/>
      <c r="O129" s="59">
        <f t="shared" si="255"/>
        <v>0</v>
      </c>
      <c r="P129" s="59"/>
      <c r="Q129" s="704">
        <f t="shared" si="168"/>
        <v>0</v>
      </c>
      <c r="R129" s="59"/>
      <c r="S129" s="59">
        <f t="shared" si="256"/>
        <v>0</v>
      </c>
      <c r="T129" s="59"/>
      <c r="U129" s="59">
        <f t="shared" si="247"/>
        <v>0</v>
      </c>
      <c r="V129" s="59"/>
      <c r="W129" s="59">
        <f t="shared" si="257"/>
        <v>0</v>
      </c>
      <c r="X129" s="59"/>
      <c r="Y129" s="367"/>
      <c r="Z129" s="687"/>
      <c r="AA129" s="59">
        <f t="shared" si="258"/>
        <v>0</v>
      </c>
      <c r="AB129" s="59"/>
      <c r="AC129" s="367"/>
      <c r="AD129" s="687"/>
      <c r="AE129" s="59">
        <f t="shared" si="259"/>
        <v>0</v>
      </c>
      <c r="AF129" s="59"/>
      <c r="AG129" s="367"/>
      <c r="AH129" s="687"/>
      <c r="AI129" s="62">
        <f t="shared" si="260"/>
        <v>0</v>
      </c>
      <c r="AJ129" s="59"/>
      <c r="AK129" s="59"/>
      <c r="AL129" s="63">
        <f t="shared" si="261"/>
        <v>0</v>
      </c>
      <c r="AM129" s="59">
        <f t="shared" si="262"/>
        <v>0</v>
      </c>
      <c r="AN129" s="59">
        <f t="shared" si="263"/>
        <v>0</v>
      </c>
      <c r="AO129" s="59">
        <f t="shared" si="264"/>
        <v>0</v>
      </c>
      <c r="AP129" s="59">
        <f t="shared" si="265"/>
        <v>0</v>
      </c>
      <c r="AQ129" s="59">
        <f t="shared" si="266"/>
        <v>0</v>
      </c>
      <c r="AR129" s="59">
        <f t="shared" si="267"/>
        <v>0</v>
      </c>
      <c r="AS129" s="59">
        <f t="shared" si="268"/>
        <v>0</v>
      </c>
      <c r="AT129" s="59">
        <f t="shared" si="198"/>
        <v>0</v>
      </c>
      <c r="AU129" s="59">
        <f t="shared" si="269"/>
        <v>0</v>
      </c>
      <c r="AV129" s="59">
        <f t="shared" si="270"/>
        <v>0</v>
      </c>
      <c r="AW129" s="59">
        <f t="shared" si="271"/>
        <v>0</v>
      </c>
      <c r="AX129" s="191">
        <f t="shared" si="248"/>
        <v>0</v>
      </c>
      <c r="AY129" s="62">
        <f t="shared" si="272"/>
        <v>0</v>
      </c>
      <c r="AZ129" s="59"/>
      <c r="BA129" s="64"/>
      <c r="BB129" s="59">
        <f t="shared" si="273"/>
        <v>0</v>
      </c>
      <c r="BC129" s="59">
        <f t="shared" si="274"/>
        <v>0</v>
      </c>
      <c r="BD129" s="59">
        <f t="shared" si="275"/>
        <v>0</v>
      </c>
      <c r="BE129" s="59">
        <f t="shared" si="276"/>
        <v>0</v>
      </c>
      <c r="BF129" s="59">
        <f t="shared" si="277"/>
        <v>0</v>
      </c>
      <c r="BG129" s="59">
        <f t="shared" si="278"/>
        <v>0</v>
      </c>
      <c r="BH129" s="59">
        <f t="shared" si="279"/>
        <v>0</v>
      </c>
      <c r="BI129" s="59">
        <f t="shared" si="280"/>
        <v>0</v>
      </c>
      <c r="BJ129" s="59">
        <f t="shared" si="199"/>
        <v>0</v>
      </c>
      <c r="BK129" s="59">
        <f t="shared" si="281"/>
        <v>0</v>
      </c>
      <c r="BL129" s="59">
        <f t="shared" si="282"/>
        <v>0</v>
      </c>
      <c r="BM129" s="59">
        <f t="shared" si="283"/>
        <v>0</v>
      </c>
      <c r="BN129" s="191">
        <f t="shared" si="249"/>
        <v>0</v>
      </c>
      <c r="BO129" s="62">
        <f t="shared" si="284"/>
        <v>0</v>
      </c>
      <c r="BP129" s="59"/>
      <c r="BQ129" s="64"/>
      <c r="BR129" s="59">
        <f t="shared" si="285"/>
        <v>0</v>
      </c>
      <c r="BS129" s="59">
        <f t="shared" si="286"/>
        <v>0</v>
      </c>
      <c r="BT129" s="59">
        <f t="shared" si="287"/>
        <v>0</v>
      </c>
      <c r="BU129" s="59">
        <f t="shared" si="288"/>
        <v>0</v>
      </c>
      <c r="BV129" s="59">
        <f t="shared" si="289"/>
        <v>0</v>
      </c>
      <c r="BW129" s="59">
        <f t="shared" si="290"/>
        <v>0</v>
      </c>
      <c r="BX129" s="59">
        <f t="shared" si="291"/>
        <v>0</v>
      </c>
      <c r="BY129" s="59">
        <f t="shared" si="292"/>
        <v>0</v>
      </c>
      <c r="BZ129" s="59">
        <f t="shared" si="200"/>
        <v>0</v>
      </c>
      <c r="CA129" s="59">
        <f t="shared" si="293"/>
        <v>0</v>
      </c>
      <c r="CB129" s="59">
        <f t="shared" si="294"/>
        <v>0</v>
      </c>
      <c r="CC129" s="59">
        <f t="shared" si="295"/>
        <v>0</v>
      </c>
      <c r="CD129" s="191">
        <f t="shared" si="250"/>
        <v>0</v>
      </c>
      <c r="CE129" s="62">
        <f t="shared" si="296"/>
        <v>0</v>
      </c>
    </row>
    <row r="130" spans="1:83" x14ac:dyDescent="0.2">
      <c r="A130" s="364"/>
      <c r="B130" s="363"/>
      <c r="C130" s="362"/>
      <c r="D130" s="457"/>
      <c r="E130" s="366"/>
      <c r="G130" s="59">
        <f t="shared" si="251"/>
        <v>0</v>
      </c>
      <c r="H130" s="59"/>
      <c r="I130" s="59">
        <f t="shared" si="252"/>
        <v>0</v>
      </c>
      <c r="J130" s="59"/>
      <c r="K130" s="59">
        <f t="shared" si="253"/>
        <v>0</v>
      </c>
      <c r="L130" s="59"/>
      <c r="M130" s="59">
        <f t="shared" si="254"/>
        <v>0</v>
      </c>
      <c r="N130" s="59"/>
      <c r="O130" s="59">
        <f t="shared" si="255"/>
        <v>0</v>
      </c>
      <c r="P130" s="59"/>
      <c r="Q130" s="704">
        <f t="shared" si="168"/>
        <v>0</v>
      </c>
      <c r="R130" s="59"/>
      <c r="S130" s="59">
        <f t="shared" si="256"/>
        <v>0</v>
      </c>
      <c r="T130" s="59"/>
      <c r="U130" s="59">
        <f t="shared" si="247"/>
        <v>0</v>
      </c>
      <c r="V130" s="59"/>
      <c r="W130" s="59">
        <f t="shared" si="257"/>
        <v>0</v>
      </c>
      <c r="X130" s="59"/>
      <c r="Y130" s="367"/>
      <c r="Z130" s="687"/>
      <c r="AA130" s="59">
        <f t="shared" si="258"/>
        <v>0</v>
      </c>
      <c r="AB130" s="59"/>
      <c r="AC130" s="367"/>
      <c r="AD130" s="687"/>
      <c r="AE130" s="59">
        <f t="shared" si="259"/>
        <v>0</v>
      </c>
      <c r="AF130" s="59"/>
      <c r="AG130" s="367"/>
      <c r="AH130" s="687"/>
      <c r="AI130" s="62">
        <f t="shared" si="260"/>
        <v>0</v>
      </c>
      <c r="AJ130" s="59"/>
      <c r="AK130" s="59"/>
      <c r="AL130" s="63">
        <f t="shared" si="261"/>
        <v>0</v>
      </c>
      <c r="AM130" s="59">
        <f t="shared" si="262"/>
        <v>0</v>
      </c>
      <c r="AN130" s="59">
        <f t="shared" si="263"/>
        <v>0</v>
      </c>
      <c r="AO130" s="59">
        <f t="shared" si="264"/>
        <v>0</v>
      </c>
      <c r="AP130" s="59">
        <f t="shared" si="265"/>
        <v>0</v>
      </c>
      <c r="AQ130" s="59">
        <f t="shared" si="266"/>
        <v>0</v>
      </c>
      <c r="AR130" s="59">
        <f t="shared" si="267"/>
        <v>0</v>
      </c>
      <c r="AS130" s="59">
        <f t="shared" si="268"/>
        <v>0</v>
      </c>
      <c r="AT130" s="59">
        <f t="shared" si="198"/>
        <v>0</v>
      </c>
      <c r="AU130" s="59">
        <f t="shared" si="269"/>
        <v>0</v>
      </c>
      <c r="AV130" s="59">
        <f t="shared" si="270"/>
        <v>0</v>
      </c>
      <c r="AW130" s="59">
        <f t="shared" si="271"/>
        <v>0</v>
      </c>
      <c r="AX130" s="191">
        <f t="shared" si="248"/>
        <v>0</v>
      </c>
      <c r="AY130" s="62">
        <f t="shared" si="272"/>
        <v>0</v>
      </c>
      <c r="AZ130" s="59"/>
      <c r="BA130" s="64"/>
      <c r="BB130" s="59">
        <f t="shared" si="273"/>
        <v>0</v>
      </c>
      <c r="BC130" s="59">
        <f t="shared" si="274"/>
        <v>0</v>
      </c>
      <c r="BD130" s="59">
        <f t="shared" si="275"/>
        <v>0</v>
      </c>
      <c r="BE130" s="59">
        <f t="shared" si="276"/>
        <v>0</v>
      </c>
      <c r="BF130" s="59">
        <f t="shared" si="277"/>
        <v>0</v>
      </c>
      <c r="BG130" s="59">
        <f t="shared" si="278"/>
        <v>0</v>
      </c>
      <c r="BH130" s="59">
        <f t="shared" si="279"/>
        <v>0</v>
      </c>
      <c r="BI130" s="59">
        <f t="shared" si="280"/>
        <v>0</v>
      </c>
      <c r="BJ130" s="59">
        <f t="shared" si="199"/>
        <v>0</v>
      </c>
      <c r="BK130" s="59">
        <f t="shared" si="281"/>
        <v>0</v>
      </c>
      <c r="BL130" s="59">
        <f t="shared" si="282"/>
        <v>0</v>
      </c>
      <c r="BM130" s="59">
        <f t="shared" si="283"/>
        <v>0</v>
      </c>
      <c r="BN130" s="191">
        <f t="shared" si="249"/>
        <v>0</v>
      </c>
      <c r="BO130" s="62">
        <f t="shared" si="284"/>
        <v>0</v>
      </c>
      <c r="BP130" s="59"/>
      <c r="BQ130" s="64"/>
      <c r="BR130" s="59">
        <f t="shared" si="285"/>
        <v>0</v>
      </c>
      <c r="BS130" s="59">
        <f t="shared" si="286"/>
        <v>0</v>
      </c>
      <c r="BT130" s="59">
        <f t="shared" si="287"/>
        <v>0</v>
      </c>
      <c r="BU130" s="59">
        <f t="shared" si="288"/>
        <v>0</v>
      </c>
      <c r="BV130" s="59">
        <f t="shared" si="289"/>
        <v>0</v>
      </c>
      <c r="BW130" s="59">
        <f t="shared" si="290"/>
        <v>0</v>
      </c>
      <c r="BX130" s="59">
        <f t="shared" si="291"/>
        <v>0</v>
      </c>
      <c r="BY130" s="59">
        <f t="shared" si="292"/>
        <v>0</v>
      </c>
      <c r="BZ130" s="59">
        <f t="shared" si="200"/>
        <v>0</v>
      </c>
      <c r="CA130" s="59">
        <f t="shared" si="293"/>
        <v>0</v>
      </c>
      <c r="CB130" s="59">
        <f t="shared" si="294"/>
        <v>0</v>
      </c>
      <c r="CC130" s="59">
        <f t="shared" si="295"/>
        <v>0</v>
      </c>
      <c r="CD130" s="191">
        <f t="shared" si="250"/>
        <v>0</v>
      </c>
      <c r="CE130" s="62">
        <f t="shared" si="296"/>
        <v>0</v>
      </c>
    </row>
    <row r="131" spans="1:83" x14ac:dyDescent="0.2">
      <c r="A131" s="364"/>
      <c r="B131" s="363"/>
      <c r="C131" s="362"/>
      <c r="D131" s="457"/>
      <c r="E131" s="366"/>
      <c r="G131" s="59">
        <f t="shared" si="251"/>
        <v>0</v>
      </c>
      <c r="H131" s="59"/>
      <c r="I131" s="59">
        <f t="shared" si="252"/>
        <v>0</v>
      </c>
      <c r="J131" s="59"/>
      <c r="K131" s="59">
        <f t="shared" si="253"/>
        <v>0</v>
      </c>
      <c r="L131" s="59"/>
      <c r="M131" s="59">
        <f t="shared" si="254"/>
        <v>0</v>
      </c>
      <c r="N131" s="59"/>
      <c r="O131" s="59">
        <f t="shared" si="255"/>
        <v>0</v>
      </c>
      <c r="P131" s="59"/>
      <c r="Q131" s="704">
        <f t="shared" si="168"/>
        <v>0</v>
      </c>
      <c r="R131" s="59"/>
      <c r="S131" s="59">
        <f t="shared" si="256"/>
        <v>0</v>
      </c>
      <c r="T131" s="59"/>
      <c r="U131" s="59">
        <f t="shared" si="247"/>
        <v>0</v>
      </c>
      <c r="V131" s="59"/>
      <c r="W131" s="59">
        <f t="shared" si="257"/>
        <v>0</v>
      </c>
      <c r="X131" s="59"/>
      <c r="Y131" s="367"/>
      <c r="Z131" s="687"/>
      <c r="AA131" s="59">
        <f t="shared" si="258"/>
        <v>0</v>
      </c>
      <c r="AB131" s="59"/>
      <c r="AC131" s="367"/>
      <c r="AD131" s="687"/>
      <c r="AE131" s="59">
        <f t="shared" si="259"/>
        <v>0</v>
      </c>
      <c r="AF131" s="59"/>
      <c r="AG131" s="367"/>
      <c r="AH131" s="687"/>
      <c r="AI131" s="62">
        <f t="shared" si="260"/>
        <v>0</v>
      </c>
      <c r="AJ131" s="59"/>
      <c r="AK131" s="59"/>
      <c r="AL131" s="63">
        <f t="shared" si="261"/>
        <v>0</v>
      </c>
      <c r="AM131" s="59">
        <f t="shared" si="262"/>
        <v>0</v>
      </c>
      <c r="AN131" s="59">
        <f t="shared" si="263"/>
        <v>0</v>
      </c>
      <c r="AO131" s="59">
        <f t="shared" si="264"/>
        <v>0</v>
      </c>
      <c r="AP131" s="59">
        <f t="shared" si="265"/>
        <v>0</v>
      </c>
      <c r="AQ131" s="59">
        <f t="shared" si="266"/>
        <v>0</v>
      </c>
      <c r="AR131" s="59">
        <f t="shared" si="267"/>
        <v>0</v>
      </c>
      <c r="AS131" s="59">
        <f t="shared" si="268"/>
        <v>0</v>
      </c>
      <c r="AT131" s="59">
        <f t="shared" si="198"/>
        <v>0</v>
      </c>
      <c r="AU131" s="59">
        <f t="shared" si="269"/>
        <v>0</v>
      </c>
      <c r="AV131" s="59">
        <f t="shared" si="270"/>
        <v>0</v>
      </c>
      <c r="AW131" s="59">
        <f t="shared" si="271"/>
        <v>0</v>
      </c>
      <c r="AX131" s="191">
        <f t="shared" si="248"/>
        <v>0</v>
      </c>
      <c r="AY131" s="62">
        <f t="shared" si="272"/>
        <v>0</v>
      </c>
      <c r="AZ131" s="59"/>
      <c r="BA131" s="64"/>
      <c r="BB131" s="59">
        <f t="shared" si="273"/>
        <v>0</v>
      </c>
      <c r="BC131" s="59">
        <f t="shared" si="274"/>
        <v>0</v>
      </c>
      <c r="BD131" s="59">
        <f t="shared" si="275"/>
        <v>0</v>
      </c>
      <c r="BE131" s="59">
        <f t="shared" si="276"/>
        <v>0</v>
      </c>
      <c r="BF131" s="59">
        <f t="shared" si="277"/>
        <v>0</v>
      </c>
      <c r="BG131" s="59">
        <f t="shared" si="278"/>
        <v>0</v>
      </c>
      <c r="BH131" s="59">
        <f t="shared" si="279"/>
        <v>0</v>
      </c>
      <c r="BI131" s="59">
        <f t="shared" si="280"/>
        <v>0</v>
      </c>
      <c r="BJ131" s="59">
        <f t="shared" si="199"/>
        <v>0</v>
      </c>
      <c r="BK131" s="59">
        <f t="shared" si="281"/>
        <v>0</v>
      </c>
      <c r="BL131" s="59">
        <f t="shared" si="282"/>
        <v>0</v>
      </c>
      <c r="BM131" s="59">
        <f t="shared" si="283"/>
        <v>0</v>
      </c>
      <c r="BN131" s="191">
        <f t="shared" si="249"/>
        <v>0</v>
      </c>
      <c r="BO131" s="62">
        <f t="shared" si="284"/>
        <v>0</v>
      </c>
      <c r="BP131" s="59"/>
      <c r="BQ131" s="64"/>
      <c r="BR131" s="59">
        <f t="shared" si="285"/>
        <v>0</v>
      </c>
      <c r="BS131" s="59">
        <f t="shared" si="286"/>
        <v>0</v>
      </c>
      <c r="BT131" s="59">
        <f t="shared" si="287"/>
        <v>0</v>
      </c>
      <c r="BU131" s="59">
        <f t="shared" si="288"/>
        <v>0</v>
      </c>
      <c r="BV131" s="59">
        <f t="shared" si="289"/>
        <v>0</v>
      </c>
      <c r="BW131" s="59">
        <f t="shared" si="290"/>
        <v>0</v>
      </c>
      <c r="BX131" s="59">
        <f t="shared" si="291"/>
        <v>0</v>
      </c>
      <c r="BY131" s="59">
        <f t="shared" si="292"/>
        <v>0</v>
      </c>
      <c r="BZ131" s="59">
        <f t="shared" si="200"/>
        <v>0</v>
      </c>
      <c r="CA131" s="59">
        <f t="shared" si="293"/>
        <v>0</v>
      </c>
      <c r="CB131" s="59">
        <f t="shared" si="294"/>
        <v>0</v>
      </c>
      <c r="CC131" s="59">
        <f t="shared" si="295"/>
        <v>0</v>
      </c>
      <c r="CD131" s="191">
        <f t="shared" si="250"/>
        <v>0</v>
      </c>
      <c r="CE131" s="62">
        <f t="shared" si="296"/>
        <v>0</v>
      </c>
    </row>
    <row r="132" spans="1:83" x14ac:dyDescent="0.2">
      <c r="A132" s="364"/>
      <c r="B132" s="363"/>
      <c r="C132" s="362"/>
      <c r="D132" s="457"/>
      <c r="E132" s="366"/>
      <c r="G132" s="59">
        <f t="shared" si="251"/>
        <v>0</v>
      </c>
      <c r="H132" s="59"/>
      <c r="I132" s="59">
        <f t="shared" si="252"/>
        <v>0</v>
      </c>
      <c r="J132" s="59"/>
      <c r="K132" s="59">
        <f t="shared" si="253"/>
        <v>0</v>
      </c>
      <c r="L132" s="59"/>
      <c r="M132" s="59">
        <f t="shared" si="254"/>
        <v>0</v>
      </c>
      <c r="N132" s="59"/>
      <c r="O132" s="59">
        <f t="shared" si="255"/>
        <v>0</v>
      </c>
      <c r="P132" s="59"/>
      <c r="Q132" s="704">
        <f t="shared" si="168"/>
        <v>0</v>
      </c>
      <c r="R132" s="59"/>
      <c r="S132" s="59">
        <f t="shared" si="256"/>
        <v>0</v>
      </c>
      <c r="T132" s="59"/>
      <c r="U132" s="59">
        <f t="shared" si="247"/>
        <v>0</v>
      </c>
      <c r="V132" s="59"/>
      <c r="W132" s="59">
        <f t="shared" si="257"/>
        <v>0</v>
      </c>
      <c r="X132" s="59"/>
      <c r="Y132" s="367"/>
      <c r="Z132" s="687"/>
      <c r="AA132" s="59">
        <f t="shared" si="258"/>
        <v>0</v>
      </c>
      <c r="AB132" s="59"/>
      <c r="AC132" s="367"/>
      <c r="AD132" s="687"/>
      <c r="AE132" s="59">
        <f t="shared" si="259"/>
        <v>0</v>
      </c>
      <c r="AF132" s="59"/>
      <c r="AG132" s="367"/>
      <c r="AH132" s="687"/>
      <c r="AI132" s="62">
        <f t="shared" si="260"/>
        <v>0</v>
      </c>
      <c r="AJ132" s="59"/>
      <c r="AK132" s="59"/>
      <c r="AL132" s="63">
        <f t="shared" si="261"/>
        <v>0</v>
      </c>
      <c r="AM132" s="59">
        <f t="shared" si="262"/>
        <v>0</v>
      </c>
      <c r="AN132" s="59">
        <f t="shared" si="263"/>
        <v>0</v>
      </c>
      <c r="AO132" s="59">
        <f t="shared" si="264"/>
        <v>0</v>
      </c>
      <c r="AP132" s="59">
        <f t="shared" si="265"/>
        <v>0</v>
      </c>
      <c r="AQ132" s="59">
        <f t="shared" si="266"/>
        <v>0</v>
      </c>
      <c r="AR132" s="59">
        <f t="shared" si="267"/>
        <v>0</v>
      </c>
      <c r="AS132" s="59">
        <f t="shared" si="268"/>
        <v>0</v>
      </c>
      <c r="AT132" s="59">
        <f t="shared" si="198"/>
        <v>0</v>
      </c>
      <c r="AU132" s="59">
        <f t="shared" si="269"/>
        <v>0</v>
      </c>
      <c r="AV132" s="59">
        <f t="shared" si="270"/>
        <v>0</v>
      </c>
      <c r="AW132" s="59">
        <f t="shared" si="271"/>
        <v>0</v>
      </c>
      <c r="AX132" s="191">
        <f t="shared" si="248"/>
        <v>0</v>
      </c>
      <c r="AY132" s="62">
        <f t="shared" si="272"/>
        <v>0</v>
      </c>
      <c r="AZ132" s="59"/>
      <c r="BA132" s="64"/>
      <c r="BB132" s="59">
        <f t="shared" si="273"/>
        <v>0</v>
      </c>
      <c r="BC132" s="59">
        <f t="shared" si="274"/>
        <v>0</v>
      </c>
      <c r="BD132" s="59">
        <f t="shared" si="275"/>
        <v>0</v>
      </c>
      <c r="BE132" s="59">
        <f t="shared" si="276"/>
        <v>0</v>
      </c>
      <c r="BF132" s="59">
        <f t="shared" si="277"/>
        <v>0</v>
      </c>
      <c r="BG132" s="59">
        <f t="shared" si="278"/>
        <v>0</v>
      </c>
      <c r="BH132" s="59">
        <f t="shared" si="279"/>
        <v>0</v>
      </c>
      <c r="BI132" s="59">
        <f t="shared" si="280"/>
        <v>0</v>
      </c>
      <c r="BJ132" s="59">
        <f t="shared" si="199"/>
        <v>0</v>
      </c>
      <c r="BK132" s="59">
        <f t="shared" si="281"/>
        <v>0</v>
      </c>
      <c r="BL132" s="59">
        <f t="shared" si="282"/>
        <v>0</v>
      </c>
      <c r="BM132" s="59">
        <f t="shared" si="283"/>
        <v>0</v>
      </c>
      <c r="BN132" s="191">
        <f t="shared" si="249"/>
        <v>0</v>
      </c>
      <c r="BO132" s="62">
        <f t="shared" si="284"/>
        <v>0</v>
      </c>
      <c r="BP132" s="59"/>
      <c r="BQ132" s="64"/>
      <c r="BR132" s="59">
        <f t="shared" si="285"/>
        <v>0</v>
      </c>
      <c r="BS132" s="59">
        <f t="shared" si="286"/>
        <v>0</v>
      </c>
      <c r="BT132" s="59">
        <f t="shared" si="287"/>
        <v>0</v>
      </c>
      <c r="BU132" s="59">
        <f t="shared" si="288"/>
        <v>0</v>
      </c>
      <c r="BV132" s="59">
        <f t="shared" si="289"/>
        <v>0</v>
      </c>
      <c r="BW132" s="59">
        <f t="shared" si="290"/>
        <v>0</v>
      </c>
      <c r="BX132" s="59">
        <f t="shared" si="291"/>
        <v>0</v>
      </c>
      <c r="BY132" s="59">
        <f t="shared" si="292"/>
        <v>0</v>
      </c>
      <c r="BZ132" s="59">
        <f t="shared" si="200"/>
        <v>0</v>
      </c>
      <c r="CA132" s="59">
        <f t="shared" si="293"/>
        <v>0</v>
      </c>
      <c r="CB132" s="59">
        <f t="shared" si="294"/>
        <v>0</v>
      </c>
      <c r="CC132" s="59">
        <f t="shared" si="295"/>
        <v>0</v>
      </c>
      <c r="CD132" s="191">
        <f t="shared" si="250"/>
        <v>0</v>
      </c>
      <c r="CE132" s="62">
        <f t="shared" si="296"/>
        <v>0</v>
      </c>
    </row>
    <row r="133" spans="1:83" x14ac:dyDescent="0.2">
      <c r="A133" s="364"/>
      <c r="B133" s="363"/>
      <c r="C133" s="362"/>
      <c r="D133" s="457"/>
      <c r="E133" s="366"/>
      <c r="G133" s="59">
        <f t="shared" si="251"/>
        <v>0</v>
      </c>
      <c r="H133" s="59"/>
      <c r="I133" s="59">
        <f t="shared" si="252"/>
        <v>0</v>
      </c>
      <c r="J133" s="59"/>
      <c r="K133" s="59">
        <f t="shared" si="253"/>
        <v>0</v>
      </c>
      <c r="L133" s="59"/>
      <c r="M133" s="59">
        <f t="shared" si="254"/>
        <v>0</v>
      </c>
      <c r="N133" s="59"/>
      <c r="O133" s="59">
        <f t="shared" si="255"/>
        <v>0</v>
      </c>
      <c r="P133" s="59"/>
      <c r="Q133" s="704">
        <f t="shared" si="168"/>
        <v>0</v>
      </c>
      <c r="R133" s="59"/>
      <c r="S133" s="59">
        <f t="shared" si="256"/>
        <v>0</v>
      </c>
      <c r="T133" s="59"/>
      <c r="U133" s="59">
        <f t="shared" si="247"/>
        <v>0</v>
      </c>
      <c r="V133" s="59"/>
      <c r="W133" s="59">
        <f t="shared" si="257"/>
        <v>0</v>
      </c>
      <c r="X133" s="59"/>
      <c r="Y133" s="367"/>
      <c r="Z133" s="687"/>
      <c r="AA133" s="59">
        <f t="shared" si="258"/>
        <v>0</v>
      </c>
      <c r="AB133" s="59"/>
      <c r="AC133" s="367"/>
      <c r="AD133" s="687"/>
      <c r="AE133" s="59">
        <f t="shared" si="259"/>
        <v>0</v>
      </c>
      <c r="AF133" s="59"/>
      <c r="AG133" s="367"/>
      <c r="AH133" s="687"/>
      <c r="AI133" s="62">
        <f t="shared" si="260"/>
        <v>0</v>
      </c>
      <c r="AJ133" s="59"/>
      <c r="AK133" s="59"/>
      <c r="AL133" s="63">
        <f t="shared" si="261"/>
        <v>0</v>
      </c>
      <c r="AM133" s="59">
        <f t="shared" si="262"/>
        <v>0</v>
      </c>
      <c r="AN133" s="59">
        <f t="shared" si="263"/>
        <v>0</v>
      </c>
      <c r="AO133" s="59">
        <f t="shared" si="264"/>
        <v>0</v>
      </c>
      <c r="AP133" s="59">
        <f t="shared" si="265"/>
        <v>0</v>
      </c>
      <c r="AQ133" s="59">
        <f t="shared" si="266"/>
        <v>0</v>
      </c>
      <c r="AR133" s="59">
        <f t="shared" si="267"/>
        <v>0</v>
      </c>
      <c r="AS133" s="59">
        <f t="shared" si="268"/>
        <v>0</v>
      </c>
      <c r="AT133" s="59">
        <f t="shared" si="198"/>
        <v>0</v>
      </c>
      <c r="AU133" s="59">
        <f t="shared" si="269"/>
        <v>0</v>
      </c>
      <c r="AV133" s="59">
        <f t="shared" si="270"/>
        <v>0</v>
      </c>
      <c r="AW133" s="59">
        <f t="shared" si="271"/>
        <v>0</v>
      </c>
      <c r="AX133" s="191">
        <f t="shared" si="248"/>
        <v>0</v>
      </c>
      <c r="AY133" s="62">
        <f t="shared" si="272"/>
        <v>0</v>
      </c>
      <c r="AZ133" s="59"/>
      <c r="BA133" s="64"/>
      <c r="BB133" s="59">
        <f t="shared" si="273"/>
        <v>0</v>
      </c>
      <c r="BC133" s="59">
        <f t="shared" si="274"/>
        <v>0</v>
      </c>
      <c r="BD133" s="59">
        <f t="shared" si="275"/>
        <v>0</v>
      </c>
      <c r="BE133" s="59">
        <f t="shared" si="276"/>
        <v>0</v>
      </c>
      <c r="BF133" s="59">
        <f t="shared" si="277"/>
        <v>0</v>
      </c>
      <c r="BG133" s="59">
        <f t="shared" si="278"/>
        <v>0</v>
      </c>
      <c r="BH133" s="59">
        <f t="shared" si="279"/>
        <v>0</v>
      </c>
      <c r="BI133" s="59">
        <f t="shared" si="280"/>
        <v>0</v>
      </c>
      <c r="BJ133" s="59">
        <f t="shared" si="199"/>
        <v>0</v>
      </c>
      <c r="BK133" s="59">
        <f t="shared" si="281"/>
        <v>0</v>
      </c>
      <c r="BL133" s="59">
        <f t="shared" si="282"/>
        <v>0</v>
      </c>
      <c r="BM133" s="59">
        <f t="shared" si="283"/>
        <v>0</v>
      </c>
      <c r="BN133" s="191">
        <f t="shared" si="249"/>
        <v>0</v>
      </c>
      <c r="BO133" s="62">
        <f t="shared" si="284"/>
        <v>0</v>
      </c>
      <c r="BP133" s="59"/>
      <c r="BQ133" s="64"/>
      <c r="BR133" s="59">
        <f t="shared" si="285"/>
        <v>0</v>
      </c>
      <c r="BS133" s="59">
        <f t="shared" si="286"/>
        <v>0</v>
      </c>
      <c r="BT133" s="59">
        <f t="shared" si="287"/>
        <v>0</v>
      </c>
      <c r="BU133" s="59">
        <f t="shared" si="288"/>
        <v>0</v>
      </c>
      <c r="BV133" s="59">
        <f t="shared" si="289"/>
        <v>0</v>
      </c>
      <c r="BW133" s="59">
        <f t="shared" si="290"/>
        <v>0</v>
      </c>
      <c r="BX133" s="59">
        <f t="shared" si="291"/>
        <v>0</v>
      </c>
      <c r="BY133" s="59">
        <f t="shared" si="292"/>
        <v>0</v>
      </c>
      <c r="BZ133" s="59">
        <f t="shared" si="200"/>
        <v>0</v>
      </c>
      <c r="CA133" s="59">
        <f t="shared" si="293"/>
        <v>0</v>
      </c>
      <c r="CB133" s="59">
        <f t="shared" si="294"/>
        <v>0</v>
      </c>
      <c r="CC133" s="59">
        <f t="shared" si="295"/>
        <v>0</v>
      </c>
      <c r="CD133" s="191">
        <f t="shared" si="250"/>
        <v>0</v>
      </c>
      <c r="CE133" s="62">
        <f t="shared" si="296"/>
        <v>0</v>
      </c>
    </row>
    <row r="134" spans="1:83" x14ac:dyDescent="0.2">
      <c r="A134" s="364"/>
      <c r="B134" s="363"/>
      <c r="C134" s="362"/>
      <c r="D134" s="457"/>
      <c r="E134" s="366"/>
      <c r="G134" s="59">
        <f t="shared" si="251"/>
        <v>0</v>
      </c>
      <c r="H134" s="59"/>
      <c r="I134" s="59">
        <f t="shared" si="252"/>
        <v>0</v>
      </c>
      <c r="J134" s="59"/>
      <c r="K134" s="59">
        <f t="shared" si="253"/>
        <v>0</v>
      </c>
      <c r="L134" s="59"/>
      <c r="M134" s="59">
        <f t="shared" si="254"/>
        <v>0</v>
      </c>
      <c r="N134" s="59"/>
      <c r="O134" s="59">
        <f t="shared" si="255"/>
        <v>0</v>
      </c>
      <c r="P134" s="59"/>
      <c r="Q134" s="704">
        <f t="shared" si="168"/>
        <v>0</v>
      </c>
      <c r="R134" s="59"/>
      <c r="S134" s="59">
        <f t="shared" si="256"/>
        <v>0</v>
      </c>
      <c r="T134" s="59"/>
      <c r="U134" s="59">
        <f t="shared" si="247"/>
        <v>0</v>
      </c>
      <c r="V134" s="59"/>
      <c r="W134" s="59">
        <f t="shared" si="257"/>
        <v>0</v>
      </c>
      <c r="X134" s="59"/>
      <c r="Y134" s="367"/>
      <c r="Z134" s="687"/>
      <c r="AA134" s="59">
        <f t="shared" si="258"/>
        <v>0</v>
      </c>
      <c r="AB134" s="59"/>
      <c r="AC134" s="367"/>
      <c r="AD134" s="687"/>
      <c r="AE134" s="59">
        <f t="shared" si="259"/>
        <v>0</v>
      </c>
      <c r="AF134" s="59"/>
      <c r="AG134" s="367"/>
      <c r="AH134" s="687"/>
      <c r="AI134" s="62">
        <f t="shared" si="260"/>
        <v>0</v>
      </c>
      <c r="AJ134" s="59"/>
      <c r="AK134" s="59"/>
      <c r="AL134" s="63">
        <f t="shared" si="261"/>
        <v>0</v>
      </c>
      <c r="AM134" s="59">
        <f t="shared" si="262"/>
        <v>0</v>
      </c>
      <c r="AN134" s="59">
        <f t="shared" si="263"/>
        <v>0</v>
      </c>
      <c r="AO134" s="59">
        <f t="shared" si="264"/>
        <v>0</v>
      </c>
      <c r="AP134" s="59">
        <f t="shared" si="265"/>
        <v>0</v>
      </c>
      <c r="AQ134" s="59">
        <f t="shared" si="266"/>
        <v>0</v>
      </c>
      <c r="AR134" s="59">
        <f t="shared" si="267"/>
        <v>0</v>
      </c>
      <c r="AS134" s="59">
        <f t="shared" si="268"/>
        <v>0</v>
      </c>
      <c r="AT134" s="59">
        <f t="shared" si="198"/>
        <v>0</v>
      </c>
      <c r="AU134" s="59">
        <f t="shared" si="269"/>
        <v>0</v>
      </c>
      <c r="AV134" s="59">
        <f t="shared" si="270"/>
        <v>0</v>
      </c>
      <c r="AW134" s="59">
        <f t="shared" si="271"/>
        <v>0</v>
      </c>
      <c r="AX134" s="191">
        <f t="shared" si="248"/>
        <v>0</v>
      </c>
      <c r="AY134" s="62">
        <f t="shared" si="272"/>
        <v>0</v>
      </c>
      <c r="AZ134" s="59"/>
      <c r="BA134" s="64"/>
      <c r="BB134" s="59">
        <f t="shared" si="273"/>
        <v>0</v>
      </c>
      <c r="BC134" s="59">
        <f t="shared" si="274"/>
        <v>0</v>
      </c>
      <c r="BD134" s="59">
        <f t="shared" si="275"/>
        <v>0</v>
      </c>
      <c r="BE134" s="59">
        <f t="shared" si="276"/>
        <v>0</v>
      </c>
      <c r="BF134" s="59">
        <f t="shared" si="277"/>
        <v>0</v>
      </c>
      <c r="BG134" s="59">
        <f t="shared" si="278"/>
        <v>0</v>
      </c>
      <c r="BH134" s="59">
        <f t="shared" si="279"/>
        <v>0</v>
      </c>
      <c r="BI134" s="59">
        <f t="shared" si="280"/>
        <v>0</v>
      </c>
      <c r="BJ134" s="59">
        <f t="shared" si="199"/>
        <v>0</v>
      </c>
      <c r="BK134" s="59">
        <f t="shared" si="281"/>
        <v>0</v>
      </c>
      <c r="BL134" s="59">
        <f t="shared" si="282"/>
        <v>0</v>
      </c>
      <c r="BM134" s="59">
        <f t="shared" si="283"/>
        <v>0</v>
      </c>
      <c r="BN134" s="191">
        <f t="shared" si="249"/>
        <v>0</v>
      </c>
      <c r="BO134" s="62">
        <f t="shared" si="284"/>
        <v>0</v>
      </c>
      <c r="BP134" s="59"/>
      <c r="BQ134" s="64"/>
      <c r="BR134" s="59">
        <f t="shared" si="285"/>
        <v>0</v>
      </c>
      <c r="BS134" s="59">
        <f t="shared" si="286"/>
        <v>0</v>
      </c>
      <c r="BT134" s="59">
        <f t="shared" si="287"/>
        <v>0</v>
      </c>
      <c r="BU134" s="59">
        <f t="shared" si="288"/>
        <v>0</v>
      </c>
      <c r="BV134" s="59">
        <f t="shared" si="289"/>
        <v>0</v>
      </c>
      <c r="BW134" s="59">
        <f t="shared" si="290"/>
        <v>0</v>
      </c>
      <c r="BX134" s="59">
        <f t="shared" si="291"/>
        <v>0</v>
      </c>
      <c r="BY134" s="59">
        <f t="shared" si="292"/>
        <v>0</v>
      </c>
      <c r="BZ134" s="59">
        <f t="shared" si="200"/>
        <v>0</v>
      </c>
      <c r="CA134" s="59">
        <f t="shared" si="293"/>
        <v>0</v>
      </c>
      <c r="CB134" s="59">
        <f t="shared" si="294"/>
        <v>0</v>
      </c>
      <c r="CC134" s="59">
        <f t="shared" si="295"/>
        <v>0</v>
      </c>
      <c r="CD134" s="191">
        <f t="shared" si="250"/>
        <v>0</v>
      </c>
      <c r="CE134" s="62">
        <f t="shared" si="296"/>
        <v>0</v>
      </c>
    </row>
    <row r="135" spans="1:83" x14ac:dyDescent="0.2">
      <c r="A135" s="364"/>
      <c r="B135" s="363"/>
      <c r="C135" s="362"/>
      <c r="D135" s="457"/>
      <c r="E135" s="366"/>
      <c r="G135" s="59">
        <f t="shared" si="251"/>
        <v>0</v>
      </c>
      <c r="H135" s="59" t="s">
        <v>277</v>
      </c>
      <c r="I135" s="59">
        <f t="shared" ref="I135:I154" si="297">IF(G135="G-T",E135,0)</f>
        <v>0</v>
      </c>
      <c r="J135" s="59" t="s">
        <v>277</v>
      </c>
      <c r="K135" s="59">
        <f t="shared" ref="K135:K154" si="298">IF(I135="G-T",G135,0)</f>
        <v>0</v>
      </c>
      <c r="L135" s="59" t="s">
        <v>277</v>
      </c>
      <c r="M135" s="59">
        <f t="shared" ref="M135:M154" si="299">IF(K135="G-T",I135,0)</f>
        <v>0</v>
      </c>
      <c r="N135" s="59" t="s">
        <v>277</v>
      </c>
      <c r="O135" s="59">
        <f t="shared" ref="O135:O154" si="300">IF(M135="G-T",K135,0)</f>
        <v>0</v>
      </c>
      <c r="P135" s="59"/>
      <c r="Q135" s="704">
        <f t="shared" si="168"/>
        <v>0</v>
      </c>
      <c r="R135" s="59"/>
      <c r="S135" s="59">
        <f t="shared" si="256"/>
        <v>0</v>
      </c>
      <c r="T135" s="59"/>
      <c r="U135" s="59">
        <f t="shared" si="247"/>
        <v>0</v>
      </c>
      <c r="V135" s="59"/>
      <c r="W135" s="59">
        <f t="shared" si="257"/>
        <v>0</v>
      </c>
      <c r="X135" s="59"/>
      <c r="Y135" s="367"/>
      <c r="Z135" s="687"/>
      <c r="AA135" s="59">
        <f t="shared" si="258"/>
        <v>0</v>
      </c>
      <c r="AB135" s="59"/>
      <c r="AC135" s="367"/>
      <c r="AD135" s="687"/>
      <c r="AE135" s="59">
        <f t="shared" si="259"/>
        <v>0</v>
      </c>
      <c r="AF135" s="59"/>
      <c r="AG135" s="367"/>
      <c r="AH135" s="687"/>
      <c r="AI135" s="62">
        <f t="shared" si="260"/>
        <v>0</v>
      </c>
      <c r="AJ135" s="59"/>
      <c r="AK135" s="59"/>
      <c r="AL135" s="63">
        <f t="shared" si="261"/>
        <v>0</v>
      </c>
      <c r="AM135" s="59">
        <f t="shared" si="262"/>
        <v>0</v>
      </c>
      <c r="AN135" s="59">
        <f t="shared" si="263"/>
        <v>0</v>
      </c>
      <c r="AO135" s="59">
        <f t="shared" si="264"/>
        <v>0</v>
      </c>
      <c r="AP135" s="59">
        <f t="shared" si="265"/>
        <v>0</v>
      </c>
      <c r="AQ135" s="59">
        <f t="shared" si="266"/>
        <v>0</v>
      </c>
      <c r="AR135" s="59">
        <f t="shared" si="267"/>
        <v>0</v>
      </c>
      <c r="AS135" s="59">
        <f t="shared" si="268"/>
        <v>0</v>
      </c>
      <c r="AT135" s="59">
        <f t="shared" si="198"/>
        <v>0</v>
      </c>
      <c r="AU135" s="59">
        <f t="shared" si="269"/>
        <v>0</v>
      </c>
      <c r="AV135" s="59">
        <f t="shared" si="270"/>
        <v>0</v>
      </c>
      <c r="AW135" s="59">
        <f t="shared" si="271"/>
        <v>0</v>
      </c>
      <c r="AX135" s="191">
        <f t="shared" si="248"/>
        <v>0</v>
      </c>
      <c r="AY135" s="62">
        <f t="shared" si="272"/>
        <v>0</v>
      </c>
      <c r="AZ135" s="59"/>
      <c r="BA135" s="64"/>
      <c r="BB135" s="59">
        <f t="shared" si="273"/>
        <v>0</v>
      </c>
      <c r="BC135" s="59">
        <f t="shared" si="274"/>
        <v>0</v>
      </c>
      <c r="BD135" s="59">
        <f t="shared" si="275"/>
        <v>0</v>
      </c>
      <c r="BE135" s="59">
        <f t="shared" si="276"/>
        <v>0</v>
      </c>
      <c r="BF135" s="59">
        <f t="shared" si="277"/>
        <v>0</v>
      </c>
      <c r="BG135" s="59">
        <f t="shared" si="278"/>
        <v>0</v>
      </c>
      <c r="BH135" s="59">
        <f t="shared" si="279"/>
        <v>0</v>
      </c>
      <c r="BI135" s="59">
        <f t="shared" si="280"/>
        <v>0</v>
      </c>
      <c r="BJ135" s="59">
        <f t="shared" si="199"/>
        <v>0</v>
      </c>
      <c r="BK135" s="59">
        <f t="shared" si="281"/>
        <v>0</v>
      </c>
      <c r="BL135" s="59">
        <f t="shared" si="282"/>
        <v>0</v>
      </c>
      <c r="BM135" s="59">
        <f t="shared" si="283"/>
        <v>0</v>
      </c>
      <c r="BN135" s="191">
        <f t="shared" si="249"/>
        <v>0</v>
      </c>
      <c r="BO135" s="62">
        <f t="shared" si="284"/>
        <v>0</v>
      </c>
      <c r="BP135" s="59"/>
      <c r="BQ135" s="64"/>
      <c r="BR135" s="59">
        <f t="shared" si="285"/>
        <v>0</v>
      </c>
      <c r="BS135" s="59">
        <f t="shared" si="286"/>
        <v>0</v>
      </c>
      <c r="BT135" s="59">
        <f t="shared" si="287"/>
        <v>0</v>
      </c>
      <c r="BU135" s="59">
        <f t="shared" si="288"/>
        <v>0</v>
      </c>
      <c r="BV135" s="59">
        <f t="shared" si="289"/>
        <v>0</v>
      </c>
      <c r="BW135" s="59">
        <f t="shared" si="290"/>
        <v>0</v>
      </c>
      <c r="BX135" s="59">
        <f t="shared" si="291"/>
        <v>0</v>
      </c>
      <c r="BY135" s="59">
        <f t="shared" si="292"/>
        <v>0</v>
      </c>
      <c r="BZ135" s="59">
        <f t="shared" si="200"/>
        <v>0</v>
      </c>
      <c r="CA135" s="59">
        <f t="shared" si="293"/>
        <v>0</v>
      </c>
      <c r="CB135" s="59">
        <f t="shared" si="294"/>
        <v>0</v>
      </c>
      <c r="CC135" s="59">
        <f t="shared" si="295"/>
        <v>0</v>
      </c>
      <c r="CD135" s="191">
        <f t="shared" si="250"/>
        <v>0</v>
      </c>
      <c r="CE135" s="62">
        <f t="shared" si="296"/>
        <v>0</v>
      </c>
    </row>
    <row r="136" spans="1:83" x14ac:dyDescent="0.2">
      <c r="A136" s="364"/>
      <c r="B136" s="363"/>
      <c r="C136" s="362"/>
      <c r="D136" s="457"/>
      <c r="E136" s="366"/>
      <c r="G136" s="59">
        <f t="shared" si="251"/>
        <v>0</v>
      </c>
      <c r="H136" s="59" t="s">
        <v>277</v>
      </c>
      <c r="I136" s="59">
        <f t="shared" si="297"/>
        <v>0</v>
      </c>
      <c r="J136" s="59" t="s">
        <v>277</v>
      </c>
      <c r="K136" s="59">
        <f t="shared" si="298"/>
        <v>0</v>
      </c>
      <c r="L136" s="59" t="s">
        <v>277</v>
      </c>
      <c r="M136" s="59">
        <f t="shared" si="299"/>
        <v>0</v>
      </c>
      <c r="N136" s="59" t="s">
        <v>277</v>
      </c>
      <c r="O136" s="59">
        <f t="shared" si="300"/>
        <v>0</v>
      </c>
      <c r="P136" s="59"/>
      <c r="Q136" s="704">
        <f t="shared" ref="Q136:Q172" si="301">IF(G136="G-R",E136,0)</f>
        <v>0</v>
      </c>
      <c r="R136" s="59"/>
      <c r="S136" s="59">
        <f t="shared" si="256"/>
        <v>0</v>
      </c>
      <c r="T136" s="59"/>
      <c r="U136" s="59">
        <f t="shared" si="247"/>
        <v>0</v>
      </c>
      <c r="V136" s="59"/>
      <c r="W136" s="59">
        <f t="shared" si="257"/>
        <v>0</v>
      </c>
      <c r="X136" s="59"/>
      <c r="Y136" s="367"/>
      <c r="Z136" s="687"/>
      <c r="AA136" s="59">
        <f t="shared" si="258"/>
        <v>0</v>
      </c>
      <c r="AB136" s="59"/>
      <c r="AC136" s="367"/>
      <c r="AD136" s="687"/>
      <c r="AE136" s="59">
        <f t="shared" si="259"/>
        <v>0</v>
      </c>
      <c r="AF136" s="59"/>
      <c r="AG136" s="367"/>
      <c r="AH136" s="687"/>
      <c r="AI136" s="62">
        <f t="shared" si="260"/>
        <v>0</v>
      </c>
      <c r="AJ136" s="59"/>
      <c r="AK136" s="59"/>
      <c r="AL136" s="63">
        <f t="shared" si="261"/>
        <v>0</v>
      </c>
      <c r="AM136" s="59">
        <f t="shared" si="262"/>
        <v>0</v>
      </c>
      <c r="AN136" s="59">
        <f t="shared" si="263"/>
        <v>0</v>
      </c>
      <c r="AO136" s="59">
        <f t="shared" si="264"/>
        <v>0</v>
      </c>
      <c r="AP136" s="59">
        <f t="shared" si="265"/>
        <v>0</v>
      </c>
      <c r="AQ136" s="59">
        <f t="shared" si="266"/>
        <v>0</v>
      </c>
      <c r="AR136" s="59">
        <f t="shared" si="267"/>
        <v>0</v>
      </c>
      <c r="AS136" s="59">
        <f t="shared" si="268"/>
        <v>0</v>
      </c>
      <c r="AT136" s="59">
        <f t="shared" si="198"/>
        <v>0</v>
      </c>
      <c r="AU136" s="59">
        <f t="shared" si="269"/>
        <v>0</v>
      </c>
      <c r="AV136" s="59">
        <f t="shared" si="270"/>
        <v>0</v>
      </c>
      <c r="AW136" s="59">
        <f t="shared" si="271"/>
        <v>0</v>
      </c>
      <c r="AX136" s="191">
        <f t="shared" si="248"/>
        <v>0</v>
      </c>
      <c r="AY136" s="62">
        <f t="shared" si="272"/>
        <v>0</v>
      </c>
      <c r="AZ136" s="59"/>
      <c r="BA136" s="64"/>
      <c r="BB136" s="59">
        <f t="shared" si="273"/>
        <v>0</v>
      </c>
      <c r="BC136" s="59">
        <f t="shared" si="274"/>
        <v>0</v>
      </c>
      <c r="BD136" s="59">
        <f t="shared" si="275"/>
        <v>0</v>
      </c>
      <c r="BE136" s="59">
        <f t="shared" si="276"/>
        <v>0</v>
      </c>
      <c r="BF136" s="59">
        <f t="shared" si="277"/>
        <v>0</v>
      </c>
      <c r="BG136" s="59">
        <f t="shared" si="278"/>
        <v>0</v>
      </c>
      <c r="BH136" s="59">
        <f t="shared" si="279"/>
        <v>0</v>
      </c>
      <c r="BI136" s="59">
        <f t="shared" si="280"/>
        <v>0</v>
      </c>
      <c r="BJ136" s="59">
        <f t="shared" si="199"/>
        <v>0</v>
      </c>
      <c r="BK136" s="59">
        <f t="shared" si="281"/>
        <v>0</v>
      </c>
      <c r="BL136" s="59">
        <f t="shared" si="282"/>
        <v>0</v>
      </c>
      <c r="BM136" s="59">
        <f t="shared" si="283"/>
        <v>0</v>
      </c>
      <c r="BN136" s="191">
        <f t="shared" si="249"/>
        <v>0</v>
      </c>
      <c r="BO136" s="62">
        <f t="shared" si="284"/>
        <v>0</v>
      </c>
      <c r="BP136" s="59"/>
      <c r="BQ136" s="64"/>
      <c r="BR136" s="59">
        <f t="shared" si="285"/>
        <v>0</v>
      </c>
      <c r="BS136" s="59">
        <f t="shared" si="286"/>
        <v>0</v>
      </c>
      <c r="BT136" s="59">
        <f t="shared" si="287"/>
        <v>0</v>
      </c>
      <c r="BU136" s="59">
        <f t="shared" si="288"/>
        <v>0</v>
      </c>
      <c r="BV136" s="59">
        <f t="shared" si="289"/>
        <v>0</v>
      </c>
      <c r="BW136" s="59">
        <f t="shared" si="290"/>
        <v>0</v>
      </c>
      <c r="BX136" s="59">
        <f t="shared" si="291"/>
        <v>0</v>
      </c>
      <c r="BY136" s="59">
        <f t="shared" si="292"/>
        <v>0</v>
      </c>
      <c r="BZ136" s="59">
        <f t="shared" si="200"/>
        <v>0</v>
      </c>
      <c r="CA136" s="59">
        <f t="shared" si="293"/>
        <v>0</v>
      </c>
      <c r="CB136" s="59">
        <f t="shared" si="294"/>
        <v>0</v>
      </c>
      <c r="CC136" s="59">
        <f t="shared" si="295"/>
        <v>0</v>
      </c>
      <c r="CD136" s="191">
        <f t="shared" si="250"/>
        <v>0</v>
      </c>
      <c r="CE136" s="62">
        <f t="shared" si="296"/>
        <v>0</v>
      </c>
    </row>
    <row r="137" spans="1:83" x14ac:dyDescent="0.2">
      <c r="A137" s="364"/>
      <c r="B137" s="363"/>
      <c r="C137" s="362"/>
      <c r="D137" s="457"/>
      <c r="E137" s="366"/>
      <c r="G137" s="59">
        <f t="shared" si="251"/>
        <v>0</v>
      </c>
      <c r="H137" s="59" t="s">
        <v>277</v>
      </c>
      <c r="I137" s="59">
        <f t="shared" si="297"/>
        <v>0</v>
      </c>
      <c r="J137" s="59" t="s">
        <v>277</v>
      </c>
      <c r="K137" s="59">
        <f t="shared" si="298"/>
        <v>0</v>
      </c>
      <c r="L137" s="59" t="s">
        <v>277</v>
      </c>
      <c r="M137" s="59">
        <f t="shared" si="299"/>
        <v>0</v>
      </c>
      <c r="N137" s="59" t="s">
        <v>277</v>
      </c>
      <c r="O137" s="59">
        <f t="shared" si="300"/>
        <v>0</v>
      </c>
      <c r="P137" s="59"/>
      <c r="Q137" s="704">
        <f t="shared" si="301"/>
        <v>0</v>
      </c>
      <c r="R137" s="59"/>
      <c r="S137" s="59">
        <f t="shared" si="256"/>
        <v>0</v>
      </c>
      <c r="T137" s="59"/>
      <c r="U137" s="59">
        <f t="shared" si="247"/>
        <v>0</v>
      </c>
      <c r="V137" s="59"/>
      <c r="W137" s="59">
        <f t="shared" si="257"/>
        <v>0</v>
      </c>
      <c r="X137" s="59"/>
      <c r="Y137" s="367"/>
      <c r="Z137" s="687"/>
      <c r="AA137" s="59">
        <f t="shared" si="258"/>
        <v>0</v>
      </c>
      <c r="AB137" s="59"/>
      <c r="AC137" s="367"/>
      <c r="AD137" s="687"/>
      <c r="AE137" s="59">
        <f t="shared" si="259"/>
        <v>0</v>
      </c>
      <c r="AF137" s="59"/>
      <c r="AG137" s="367"/>
      <c r="AH137" s="687"/>
      <c r="AI137" s="62">
        <f t="shared" si="260"/>
        <v>0</v>
      </c>
      <c r="AJ137" s="59"/>
      <c r="AK137" s="59"/>
      <c r="AL137" s="63">
        <f t="shared" si="261"/>
        <v>0</v>
      </c>
      <c r="AM137" s="59">
        <f t="shared" si="262"/>
        <v>0</v>
      </c>
      <c r="AN137" s="59">
        <f t="shared" si="263"/>
        <v>0</v>
      </c>
      <c r="AO137" s="59">
        <f t="shared" si="264"/>
        <v>0</v>
      </c>
      <c r="AP137" s="59">
        <f t="shared" si="265"/>
        <v>0</v>
      </c>
      <c r="AQ137" s="59">
        <f t="shared" si="266"/>
        <v>0</v>
      </c>
      <c r="AR137" s="59">
        <f t="shared" si="267"/>
        <v>0</v>
      </c>
      <c r="AS137" s="59">
        <f t="shared" si="268"/>
        <v>0</v>
      </c>
      <c r="AT137" s="59">
        <f t="shared" si="198"/>
        <v>0</v>
      </c>
      <c r="AU137" s="59">
        <f t="shared" si="269"/>
        <v>0</v>
      </c>
      <c r="AV137" s="59">
        <f t="shared" si="270"/>
        <v>0</v>
      </c>
      <c r="AW137" s="59">
        <f t="shared" si="271"/>
        <v>0</v>
      </c>
      <c r="AX137" s="191">
        <f t="shared" si="248"/>
        <v>0</v>
      </c>
      <c r="AY137" s="62">
        <f t="shared" si="272"/>
        <v>0</v>
      </c>
      <c r="AZ137" s="59"/>
      <c r="BA137" s="64"/>
      <c r="BB137" s="59">
        <f t="shared" si="273"/>
        <v>0</v>
      </c>
      <c r="BC137" s="59">
        <f t="shared" si="274"/>
        <v>0</v>
      </c>
      <c r="BD137" s="59">
        <f t="shared" si="275"/>
        <v>0</v>
      </c>
      <c r="BE137" s="59">
        <f t="shared" si="276"/>
        <v>0</v>
      </c>
      <c r="BF137" s="59">
        <f t="shared" si="277"/>
        <v>0</v>
      </c>
      <c r="BG137" s="59">
        <f t="shared" si="278"/>
        <v>0</v>
      </c>
      <c r="BH137" s="59">
        <f t="shared" si="279"/>
        <v>0</v>
      </c>
      <c r="BI137" s="59">
        <f t="shared" si="280"/>
        <v>0</v>
      </c>
      <c r="BJ137" s="59">
        <f t="shared" si="199"/>
        <v>0</v>
      </c>
      <c r="BK137" s="59">
        <f t="shared" si="281"/>
        <v>0</v>
      </c>
      <c r="BL137" s="59">
        <f t="shared" si="282"/>
        <v>0</v>
      </c>
      <c r="BM137" s="59">
        <f t="shared" si="283"/>
        <v>0</v>
      </c>
      <c r="BN137" s="191">
        <f t="shared" si="249"/>
        <v>0</v>
      </c>
      <c r="BO137" s="62">
        <f t="shared" si="284"/>
        <v>0</v>
      </c>
      <c r="BP137" s="59"/>
      <c r="BQ137" s="64"/>
      <c r="BR137" s="59">
        <f t="shared" si="285"/>
        <v>0</v>
      </c>
      <c r="BS137" s="59">
        <f t="shared" si="286"/>
        <v>0</v>
      </c>
      <c r="BT137" s="59">
        <f t="shared" si="287"/>
        <v>0</v>
      </c>
      <c r="BU137" s="59">
        <f t="shared" si="288"/>
        <v>0</v>
      </c>
      <c r="BV137" s="59">
        <f t="shared" si="289"/>
        <v>0</v>
      </c>
      <c r="BW137" s="59">
        <f t="shared" si="290"/>
        <v>0</v>
      </c>
      <c r="BX137" s="59">
        <f t="shared" si="291"/>
        <v>0</v>
      </c>
      <c r="BY137" s="59">
        <f t="shared" si="292"/>
        <v>0</v>
      </c>
      <c r="BZ137" s="59">
        <f t="shared" si="200"/>
        <v>0</v>
      </c>
      <c r="CA137" s="59">
        <f t="shared" si="293"/>
        <v>0</v>
      </c>
      <c r="CB137" s="59">
        <f t="shared" si="294"/>
        <v>0</v>
      </c>
      <c r="CC137" s="59">
        <f t="shared" si="295"/>
        <v>0</v>
      </c>
      <c r="CD137" s="191">
        <f t="shared" si="250"/>
        <v>0</v>
      </c>
      <c r="CE137" s="62">
        <f t="shared" si="296"/>
        <v>0</v>
      </c>
    </row>
    <row r="138" spans="1:83" x14ac:dyDescent="0.2">
      <c r="A138" s="364"/>
      <c r="B138" s="363"/>
      <c r="C138" s="362"/>
      <c r="D138" s="457"/>
      <c r="E138" s="366"/>
      <c r="G138" s="59">
        <f t="shared" si="251"/>
        <v>0</v>
      </c>
      <c r="H138" s="59" t="s">
        <v>277</v>
      </c>
      <c r="I138" s="59">
        <f t="shared" si="297"/>
        <v>0</v>
      </c>
      <c r="J138" s="59" t="s">
        <v>277</v>
      </c>
      <c r="K138" s="59">
        <f t="shared" si="298"/>
        <v>0</v>
      </c>
      <c r="L138" s="59" t="s">
        <v>277</v>
      </c>
      <c r="M138" s="59">
        <f t="shared" si="299"/>
        <v>0</v>
      </c>
      <c r="N138" s="59" t="s">
        <v>277</v>
      </c>
      <c r="O138" s="59">
        <f t="shared" si="300"/>
        <v>0</v>
      </c>
      <c r="P138" s="59"/>
      <c r="Q138" s="704">
        <f t="shared" si="301"/>
        <v>0</v>
      </c>
      <c r="R138" s="59"/>
      <c r="S138" s="59">
        <f t="shared" si="256"/>
        <v>0</v>
      </c>
      <c r="T138" s="59"/>
      <c r="U138" s="59">
        <f t="shared" si="247"/>
        <v>0</v>
      </c>
      <c r="V138" s="59"/>
      <c r="W138" s="59">
        <f t="shared" si="257"/>
        <v>0</v>
      </c>
      <c r="X138" s="59"/>
      <c r="Y138" s="367"/>
      <c r="Z138" s="687"/>
      <c r="AA138" s="59">
        <f t="shared" si="258"/>
        <v>0</v>
      </c>
      <c r="AB138" s="59"/>
      <c r="AC138" s="367"/>
      <c r="AD138" s="687"/>
      <c r="AE138" s="59">
        <f t="shared" si="259"/>
        <v>0</v>
      </c>
      <c r="AF138" s="59"/>
      <c r="AG138" s="367"/>
      <c r="AH138" s="687"/>
      <c r="AI138" s="62">
        <f t="shared" si="260"/>
        <v>0</v>
      </c>
      <c r="AJ138" s="59"/>
      <c r="AK138" s="59"/>
      <c r="AL138" s="63">
        <f t="shared" si="261"/>
        <v>0</v>
      </c>
      <c r="AM138" s="59">
        <f t="shared" si="262"/>
        <v>0</v>
      </c>
      <c r="AN138" s="59">
        <f t="shared" si="263"/>
        <v>0</v>
      </c>
      <c r="AO138" s="59">
        <f t="shared" si="264"/>
        <v>0</v>
      </c>
      <c r="AP138" s="59">
        <f t="shared" si="265"/>
        <v>0</v>
      </c>
      <c r="AQ138" s="59">
        <f t="shared" si="266"/>
        <v>0</v>
      </c>
      <c r="AR138" s="59">
        <f t="shared" si="267"/>
        <v>0</v>
      </c>
      <c r="AS138" s="59">
        <f t="shared" si="268"/>
        <v>0</v>
      </c>
      <c r="AT138" s="59">
        <f t="shared" si="198"/>
        <v>0</v>
      </c>
      <c r="AU138" s="59">
        <f t="shared" si="269"/>
        <v>0</v>
      </c>
      <c r="AV138" s="59">
        <f t="shared" si="270"/>
        <v>0</v>
      </c>
      <c r="AW138" s="59">
        <f t="shared" si="271"/>
        <v>0</v>
      </c>
      <c r="AX138" s="191">
        <f t="shared" si="248"/>
        <v>0</v>
      </c>
      <c r="AY138" s="62">
        <f t="shared" si="272"/>
        <v>0</v>
      </c>
      <c r="AZ138" s="59"/>
      <c r="BA138" s="64"/>
      <c r="BB138" s="59">
        <f t="shared" si="273"/>
        <v>0</v>
      </c>
      <c r="BC138" s="59">
        <f t="shared" si="274"/>
        <v>0</v>
      </c>
      <c r="BD138" s="59">
        <f t="shared" si="275"/>
        <v>0</v>
      </c>
      <c r="BE138" s="59">
        <f t="shared" si="276"/>
        <v>0</v>
      </c>
      <c r="BF138" s="59">
        <f t="shared" si="277"/>
        <v>0</v>
      </c>
      <c r="BG138" s="59">
        <f t="shared" si="278"/>
        <v>0</v>
      </c>
      <c r="BH138" s="59">
        <f t="shared" si="279"/>
        <v>0</v>
      </c>
      <c r="BI138" s="59">
        <f t="shared" si="280"/>
        <v>0</v>
      </c>
      <c r="BJ138" s="59">
        <f t="shared" si="199"/>
        <v>0</v>
      </c>
      <c r="BK138" s="59">
        <f t="shared" si="281"/>
        <v>0</v>
      </c>
      <c r="BL138" s="59">
        <f t="shared" si="282"/>
        <v>0</v>
      </c>
      <c r="BM138" s="59">
        <f t="shared" si="283"/>
        <v>0</v>
      </c>
      <c r="BN138" s="191">
        <f t="shared" si="249"/>
        <v>0</v>
      </c>
      <c r="BO138" s="62">
        <f t="shared" si="284"/>
        <v>0</v>
      </c>
      <c r="BP138" s="59"/>
      <c r="BQ138" s="64"/>
      <c r="BR138" s="59">
        <f t="shared" si="285"/>
        <v>0</v>
      </c>
      <c r="BS138" s="59">
        <f t="shared" si="286"/>
        <v>0</v>
      </c>
      <c r="BT138" s="59">
        <f t="shared" si="287"/>
        <v>0</v>
      </c>
      <c r="BU138" s="59">
        <f t="shared" si="288"/>
        <v>0</v>
      </c>
      <c r="BV138" s="59">
        <f t="shared" si="289"/>
        <v>0</v>
      </c>
      <c r="BW138" s="59">
        <f t="shared" si="290"/>
        <v>0</v>
      </c>
      <c r="BX138" s="59">
        <f t="shared" si="291"/>
        <v>0</v>
      </c>
      <c r="BY138" s="59">
        <f t="shared" si="292"/>
        <v>0</v>
      </c>
      <c r="BZ138" s="59">
        <f t="shared" si="200"/>
        <v>0</v>
      </c>
      <c r="CA138" s="59">
        <f t="shared" si="293"/>
        <v>0</v>
      </c>
      <c r="CB138" s="59">
        <f t="shared" si="294"/>
        <v>0</v>
      </c>
      <c r="CC138" s="59">
        <f t="shared" si="295"/>
        <v>0</v>
      </c>
      <c r="CD138" s="191">
        <f t="shared" si="250"/>
        <v>0</v>
      </c>
      <c r="CE138" s="62">
        <f t="shared" si="296"/>
        <v>0</v>
      </c>
    </row>
    <row r="139" spans="1:83" x14ac:dyDescent="0.2">
      <c r="A139" s="364"/>
      <c r="B139" s="363"/>
      <c r="C139" s="362"/>
      <c r="D139" s="457"/>
      <c r="E139" s="366"/>
      <c r="G139" s="59">
        <f t="shared" si="251"/>
        <v>0</v>
      </c>
      <c r="H139" s="59" t="s">
        <v>277</v>
      </c>
      <c r="I139" s="59">
        <f t="shared" si="297"/>
        <v>0</v>
      </c>
      <c r="J139" s="59" t="s">
        <v>277</v>
      </c>
      <c r="K139" s="59">
        <f t="shared" si="298"/>
        <v>0</v>
      </c>
      <c r="L139" s="59" t="s">
        <v>277</v>
      </c>
      <c r="M139" s="59">
        <f t="shared" si="299"/>
        <v>0</v>
      </c>
      <c r="N139" s="59" t="s">
        <v>277</v>
      </c>
      <c r="O139" s="59">
        <f t="shared" si="300"/>
        <v>0</v>
      </c>
      <c r="P139" s="59"/>
      <c r="Q139" s="704">
        <f t="shared" si="301"/>
        <v>0</v>
      </c>
      <c r="R139" s="59"/>
      <c r="S139" s="59">
        <f t="shared" si="256"/>
        <v>0</v>
      </c>
      <c r="T139" s="59"/>
      <c r="U139" s="59">
        <f t="shared" si="247"/>
        <v>0</v>
      </c>
      <c r="V139" s="59"/>
      <c r="W139" s="59">
        <f t="shared" si="257"/>
        <v>0</v>
      </c>
      <c r="X139" s="59"/>
      <c r="Y139" s="367"/>
      <c r="Z139" s="687"/>
      <c r="AA139" s="59">
        <f t="shared" si="258"/>
        <v>0</v>
      </c>
      <c r="AB139" s="59"/>
      <c r="AC139" s="367"/>
      <c r="AD139" s="687"/>
      <c r="AE139" s="59">
        <f t="shared" si="259"/>
        <v>0</v>
      </c>
      <c r="AF139" s="59"/>
      <c r="AG139" s="367"/>
      <c r="AH139" s="687"/>
      <c r="AI139" s="62">
        <f t="shared" si="260"/>
        <v>0</v>
      </c>
      <c r="AJ139" s="59"/>
      <c r="AK139" s="59"/>
      <c r="AL139" s="63">
        <f t="shared" si="261"/>
        <v>0</v>
      </c>
      <c r="AM139" s="59">
        <f t="shared" si="262"/>
        <v>0</v>
      </c>
      <c r="AN139" s="59">
        <f t="shared" si="263"/>
        <v>0</v>
      </c>
      <c r="AO139" s="59">
        <f t="shared" si="264"/>
        <v>0</v>
      </c>
      <c r="AP139" s="59">
        <f t="shared" si="265"/>
        <v>0</v>
      </c>
      <c r="AQ139" s="59">
        <f t="shared" si="266"/>
        <v>0</v>
      </c>
      <c r="AR139" s="59">
        <f t="shared" si="267"/>
        <v>0</v>
      </c>
      <c r="AS139" s="59">
        <f t="shared" si="268"/>
        <v>0</v>
      </c>
      <c r="AT139" s="59">
        <f t="shared" si="198"/>
        <v>0</v>
      </c>
      <c r="AU139" s="59">
        <f t="shared" si="269"/>
        <v>0</v>
      </c>
      <c r="AV139" s="59">
        <f t="shared" si="270"/>
        <v>0</v>
      </c>
      <c r="AW139" s="59">
        <f t="shared" si="271"/>
        <v>0</v>
      </c>
      <c r="AX139" s="191">
        <f t="shared" si="248"/>
        <v>0</v>
      </c>
      <c r="AY139" s="62">
        <f t="shared" si="272"/>
        <v>0</v>
      </c>
      <c r="AZ139" s="59"/>
      <c r="BA139" s="64"/>
      <c r="BB139" s="59">
        <f t="shared" si="273"/>
        <v>0</v>
      </c>
      <c r="BC139" s="59">
        <f t="shared" si="274"/>
        <v>0</v>
      </c>
      <c r="BD139" s="59">
        <f t="shared" si="275"/>
        <v>0</v>
      </c>
      <c r="BE139" s="59">
        <f t="shared" si="276"/>
        <v>0</v>
      </c>
      <c r="BF139" s="59">
        <f t="shared" si="277"/>
        <v>0</v>
      </c>
      <c r="BG139" s="59">
        <f t="shared" si="278"/>
        <v>0</v>
      </c>
      <c r="BH139" s="59">
        <f t="shared" si="279"/>
        <v>0</v>
      </c>
      <c r="BI139" s="59">
        <f t="shared" si="280"/>
        <v>0</v>
      </c>
      <c r="BJ139" s="59">
        <f t="shared" si="199"/>
        <v>0</v>
      </c>
      <c r="BK139" s="59">
        <f t="shared" si="281"/>
        <v>0</v>
      </c>
      <c r="BL139" s="59">
        <f t="shared" si="282"/>
        <v>0</v>
      </c>
      <c r="BM139" s="59">
        <f t="shared" si="283"/>
        <v>0</v>
      </c>
      <c r="BN139" s="191">
        <f t="shared" si="249"/>
        <v>0</v>
      </c>
      <c r="BO139" s="62">
        <f t="shared" si="284"/>
        <v>0</v>
      </c>
      <c r="BP139" s="59"/>
      <c r="BQ139" s="64"/>
      <c r="BR139" s="59">
        <f t="shared" si="285"/>
        <v>0</v>
      </c>
      <c r="BS139" s="59">
        <f t="shared" si="286"/>
        <v>0</v>
      </c>
      <c r="BT139" s="59">
        <f t="shared" si="287"/>
        <v>0</v>
      </c>
      <c r="BU139" s="59">
        <f t="shared" si="288"/>
        <v>0</v>
      </c>
      <c r="BV139" s="59">
        <f t="shared" si="289"/>
        <v>0</v>
      </c>
      <c r="BW139" s="59">
        <f t="shared" si="290"/>
        <v>0</v>
      </c>
      <c r="BX139" s="59">
        <f t="shared" si="291"/>
        <v>0</v>
      </c>
      <c r="BY139" s="59">
        <f t="shared" si="292"/>
        <v>0</v>
      </c>
      <c r="BZ139" s="59">
        <f t="shared" si="200"/>
        <v>0</v>
      </c>
      <c r="CA139" s="59">
        <f t="shared" si="293"/>
        <v>0</v>
      </c>
      <c r="CB139" s="59">
        <f t="shared" si="294"/>
        <v>0</v>
      </c>
      <c r="CC139" s="59">
        <f t="shared" si="295"/>
        <v>0</v>
      </c>
      <c r="CD139" s="191">
        <f t="shared" si="250"/>
        <v>0</v>
      </c>
      <c r="CE139" s="62">
        <f t="shared" si="296"/>
        <v>0</v>
      </c>
    </row>
    <row r="140" spans="1:83" x14ac:dyDescent="0.2">
      <c r="A140" s="364"/>
      <c r="B140" s="363"/>
      <c r="C140" s="362"/>
      <c r="D140" s="457"/>
      <c r="E140" s="366"/>
      <c r="G140" s="59">
        <f t="shared" si="251"/>
        <v>0</v>
      </c>
      <c r="H140" s="59" t="s">
        <v>277</v>
      </c>
      <c r="I140" s="59">
        <f t="shared" si="297"/>
        <v>0</v>
      </c>
      <c r="J140" s="59" t="s">
        <v>277</v>
      </c>
      <c r="K140" s="59">
        <f t="shared" si="298"/>
        <v>0</v>
      </c>
      <c r="L140" s="59" t="s">
        <v>277</v>
      </c>
      <c r="M140" s="59">
        <f t="shared" si="299"/>
        <v>0</v>
      </c>
      <c r="N140" s="59" t="s">
        <v>277</v>
      </c>
      <c r="O140" s="59">
        <f t="shared" si="300"/>
        <v>0</v>
      </c>
      <c r="P140" s="59"/>
      <c r="Q140" s="704">
        <f t="shared" si="301"/>
        <v>0</v>
      </c>
      <c r="R140" s="59"/>
      <c r="S140" s="59">
        <f t="shared" si="256"/>
        <v>0</v>
      </c>
      <c r="T140" s="59"/>
      <c r="U140" s="59">
        <f t="shared" si="247"/>
        <v>0</v>
      </c>
      <c r="V140" s="59"/>
      <c r="W140" s="59">
        <f t="shared" si="257"/>
        <v>0</v>
      </c>
      <c r="X140" s="59"/>
      <c r="Y140" s="367"/>
      <c r="Z140" s="687"/>
      <c r="AA140" s="59">
        <f t="shared" si="258"/>
        <v>0</v>
      </c>
      <c r="AB140" s="59"/>
      <c r="AC140" s="367"/>
      <c r="AD140" s="687"/>
      <c r="AE140" s="59">
        <f t="shared" si="259"/>
        <v>0</v>
      </c>
      <c r="AF140" s="59"/>
      <c r="AG140" s="367"/>
      <c r="AH140" s="687"/>
      <c r="AI140" s="62">
        <f t="shared" si="260"/>
        <v>0</v>
      </c>
      <c r="AJ140" s="59"/>
      <c r="AK140" s="59"/>
      <c r="AL140" s="63">
        <f t="shared" si="261"/>
        <v>0</v>
      </c>
      <c r="AM140" s="59">
        <f t="shared" si="262"/>
        <v>0</v>
      </c>
      <c r="AN140" s="59">
        <f t="shared" si="263"/>
        <v>0</v>
      </c>
      <c r="AO140" s="59">
        <f t="shared" si="264"/>
        <v>0</v>
      </c>
      <c r="AP140" s="59">
        <f t="shared" si="265"/>
        <v>0</v>
      </c>
      <c r="AQ140" s="59">
        <f t="shared" si="266"/>
        <v>0</v>
      </c>
      <c r="AR140" s="59">
        <f t="shared" si="267"/>
        <v>0</v>
      </c>
      <c r="AS140" s="59">
        <f t="shared" si="268"/>
        <v>0</v>
      </c>
      <c r="AT140" s="59">
        <f t="shared" si="198"/>
        <v>0</v>
      </c>
      <c r="AU140" s="59">
        <f t="shared" si="269"/>
        <v>0</v>
      </c>
      <c r="AV140" s="59">
        <f t="shared" si="270"/>
        <v>0</v>
      </c>
      <c r="AW140" s="59">
        <f t="shared" si="271"/>
        <v>0</v>
      </c>
      <c r="AX140" s="191">
        <f t="shared" si="248"/>
        <v>0</v>
      </c>
      <c r="AY140" s="62">
        <f t="shared" si="272"/>
        <v>0</v>
      </c>
      <c r="AZ140" s="59"/>
      <c r="BA140" s="64"/>
      <c r="BB140" s="59">
        <f t="shared" si="273"/>
        <v>0</v>
      </c>
      <c r="BC140" s="59">
        <f t="shared" si="274"/>
        <v>0</v>
      </c>
      <c r="BD140" s="59">
        <f t="shared" si="275"/>
        <v>0</v>
      </c>
      <c r="BE140" s="59">
        <f t="shared" si="276"/>
        <v>0</v>
      </c>
      <c r="BF140" s="59">
        <f t="shared" si="277"/>
        <v>0</v>
      </c>
      <c r="BG140" s="59">
        <f t="shared" si="278"/>
        <v>0</v>
      </c>
      <c r="BH140" s="59">
        <f t="shared" si="279"/>
        <v>0</v>
      </c>
      <c r="BI140" s="59">
        <f t="shared" si="280"/>
        <v>0</v>
      </c>
      <c r="BJ140" s="59">
        <f t="shared" si="199"/>
        <v>0</v>
      </c>
      <c r="BK140" s="59">
        <f t="shared" si="281"/>
        <v>0</v>
      </c>
      <c r="BL140" s="59">
        <f t="shared" si="282"/>
        <v>0</v>
      </c>
      <c r="BM140" s="59">
        <f t="shared" si="283"/>
        <v>0</v>
      </c>
      <c r="BN140" s="191">
        <f t="shared" si="249"/>
        <v>0</v>
      </c>
      <c r="BO140" s="62">
        <f t="shared" si="284"/>
        <v>0</v>
      </c>
      <c r="BP140" s="59"/>
      <c r="BQ140" s="64"/>
      <c r="BR140" s="59">
        <f t="shared" si="285"/>
        <v>0</v>
      </c>
      <c r="BS140" s="59">
        <f t="shared" si="286"/>
        <v>0</v>
      </c>
      <c r="BT140" s="59">
        <f t="shared" si="287"/>
        <v>0</v>
      </c>
      <c r="BU140" s="59">
        <f t="shared" si="288"/>
        <v>0</v>
      </c>
      <c r="BV140" s="59">
        <f t="shared" si="289"/>
        <v>0</v>
      </c>
      <c r="BW140" s="59">
        <f t="shared" si="290"/>
        <v>0</v>
      </c>
      <c r="BX140" s="59">
        <f t="shared" si="291"/>
        <v>0</v>
      </c>
      <c r="BY140" s="59">
        <f t="shared" si="292"/>
        <v>0</v>
      </c>
      <c r="BZ140" s="59">
        <f t="shared" si="200"/>
        <v>0</v>
      </c>
      <c r="CA140" s="59">
        <f t="shared" si="293"/>
        <v>0</v>
      </c>
      <c r="CB140" s="59">
        <f t="shared" si="294"/>
        <v>0</v>
      </c>
      <c r="CC140" s="59">
        <f t="shared" si="295"/>
        <v>0</v>
      </c>
      <c r="CD140" s="191">
        <f t="shared" si="250"/>
        <v>0</v>
      </c>
      <c r="CE140" s="62">
        <f t="shared" si="296"/>
        <v>0</v>
      </c>
    </row>
    <row r="141" spans="1:83" x14ac:dyDescent="0.2">
      <c r="A141" s="364"/>
      <c r="B141" s="363"/>
      <c r="C141" s="362"/>
      <c r="D141" s="457"/>
      <c r="E141" s="366"/>
      <c r="G141" s="59">
        <f t="shared" si="251"/>
        <v>0</v>
      </c>
      <c r="H141" s="59" t="s">
        <v>277</v>
      </c>
      <c r="I141" s="59">
        <f t="shared" si="297"/>
        <v>0</v>
      </c>
      <c r="J141" s="59" t="s">
        <v>277</v>
      </c>
      <c r="K141" s="59">
        <f t="shared" si="298"/>
        <v>0</v>
      </c>
      <c r="L141" s="59" t="s">
        <v>277</v>
      </c>
      <c r="M141" s="59">
        <f t="shared" si="299"/>
        <v>0</v>
      </c>
      <c r="N141" s="59" t="s">
        <v>277</v>
      </c>
      <c r="O141" s="59">
        <f t="shared" si="300"/>
        <v>0</v>
      </c>
      <c r="P141" s="59"/>
      <c r="Q141" s="704">
        <f t="shared" si="301"/>
        <v>0</v>
      </c>
      <c r="R141" s="59"/>
      <c r="S141" s="59">
        <f t="shared" si="256"/>
        <v>0</v>
      </c>
      <c r="T141" s="59"/>
      <c r="U141" s="59">
        <f t="shared" si="247"/>
        <v>0</v>
      </c>
      <c r="V141" s="59"/>
      <c r="W141" s="59">
        <f t="shared" si="257"/>
        <v>0</v>
      </c>
      <c r="X141" s="59"/>
      <c r="Y141" s="367"/>
      <c r="Z141" s="687"/>
      <c r="AA141" s="59">
        <f t="shared" si="258"/>
        <v>0</v>
      </c>
      <c r="AB141" s="59"/>
      <c r="AC141" s="367"/>
      <c r="AD141" s="687"/>
      <c r="AE141" s="59">
        <f t="shared" si="259"/>
        <v>0</v>
      </c>
      <c r="AF141" s="59"/>
      <c r="AG141" s="367"/>
      <c r="AH141" s="687"/>
      <c r="AI141" s="62">
        <f t="shared" si="260"/>
        <v>0</v>
      </c>
      <c r="AJ141" s="59"/>
      <c r="AK141" s="59"/>
      <c r="AL141" s="63">
        <f t="shared" si="261"/>
        <v>0</v>
      </c>
      <c r="AM141" s="59">
        <f t="shared" si="262"/>
        <v>0</v>
      </c>
      <c r="AN141" s="59">
        <f t="shared" si="263"/>
        <v>0</v>
      </c>
      <c r="AO141" s="59">
        <f t="shared" si="264"/>
        <v>0</v>
      </c>
      <c r="AP141" s="59">
        <f t="shared" si="265"/>
        <v>0</v>
      </c>
      <c r="AQ141" s="59">
        <f t="shared" si="266"/>
        <v>0</v>
      </c>
      <c r="AR141" s="59">
        <f t="shared" si="267"/>
        <v>0</v>
      </c>
      <c r="AS141" s="59">
        <f t="shared" si="268"/>
        <v>0</v>
      </c>
      <c r="AT141" s="59">
        <f t="shared" si="198"/>
        <v>0</v>
      </c>
      <c r="AU141" s="59">
        <f t="shared" si="269"/>
        <v>0</v>
      </c>
      <c r="AV141" s="59">
        <f t="shared" si="270"/>
        <v>0</v>
      </c>
      <c r="AW141" s="59">
        <f t="shared" si="271"/>
        <v>0</v>
      </c>
      <c r="AX141" s="191">
        <f t="shared" si="248"/>
        <v>0</v>
      </c>
      <c r="AY141" s="62">
        <f t="shared" si="272"/>
        <v>0</v>
      </c>
      <c r="AZ141" s="59"/>
      <c r="BA141" s="64"/>
      <c r="BB141" s="59">
        <f t="shared" si="273"/>
        <v>0</v>
      </c>
      <c r="BC141" s="59">
        <f t="shared" si="274"/>
        <v>0</v>
      </c>
      <c r="BD141" s="59">
        <f t="shared" si="275"/>
        <v>0</v>
      </c>
      <c r="BE141" s="59">
        <f t="shared" si="276"/>
        <v>0</v>
      </c>
      <c r="BF141" s="59">
        <f t="shared" si="277"/>
        <v>0</v>
      </c>
      <c r="BG141" s="59">
        <f t="shared" si="278"/>
        <v>0</v>
      </c>
      <c r="BH141" s="59">
        <f t="shared" si="279"/>
        <v>0</v>
      </c>
      <c r="BI141" s="59">
        <f t="shared" si="280"/>
        <v>0</v>
      </c>
      <c r="BJ141" s="59">
        <f t="shared" si="199"/>
        <v>0</v>
      </c>
      <c r="BK141" s="59">
        <f t="shared" si="281"/>
        <v>0</v>
      </c>
      <c r="BL141" s="59">
        <f t="shared" si="282"/>
        <v>0</v>
      </c>
      <c r="BM141" s="59">
        <f t="shared" si="283"/>
        <v>0</v>
      </c>
      <c r="BN141" s="191">
        <f t="shared" si="249"/>
        <v>0</v>
      </c>
      <c r="BO141" s="62">
        <f t="shared" si="284"/>
        <v>0</v>
      </c>
      <c r="BP141" s="59"/>
      <c r="BQ141" s="64"/>
      <c r="BR141" s="59">
        <f t="shared" si="285"/>
        <v>0</v>
      </c>
      <c r="BS141" s="59">
        <f t="shared" si="286"/>
        <v>0</v>
      </c>
      <c r="BT141" s="59">
        <f t="shared" si="287"/>
        <v>0</v>
      </c>
      <c r="BU141" s="59">
        <f t="shared" si="288"/>
        <v>0</v>
      </c>
      <c r="BV141" s="59">
        <f t="shared" si="289"/>
        <v>0</v>
      </c>
      <c r="BW141" s="59">
        <f t="shared" si="290"/>
        <v>0</v>
      </c>
      <c r="BX141" s="59">
        <f t="shared" si="291"/>
        <v>0</v>
      </c>
      <c r="BY141" s="59">
        <f t="shared" si="292"/>
        <v>0</v>
      </c>
      <c r="BZ141" s="59">
        <f t="shared" si="200"/>
        <v>0</v>
      </c>
      <c r="CA141" s="59">
        <f t="shared" si="293"/>
        <v>0</v>
      </c>
      <c r="CB141" s="59">
        <f t="shared" si="294"/>
        <v>0</v>
      </c>
      <c r="CC141" s="59">
        <f t="shared" si="295"/>
        <v>0</v>
      </c>
      <c r="CD141" s="191">
        <f t="shared" si="250"/>
        <v>0</v>
      </c>
      <c r="CE141" s="62">
        <f t="shared" si="296"/>
        <v>0</v>
      </c>
    </row>
    <row r="142" spans="1:83" x14ac:dyDescent="0.2">
      <c r="A142" s="364"/>
      <c r="B142" s="363"/>
      <c r="C142" s="362"/>
      <c r="D142" s="457"/>
      <c r="E142" s="366"/>
      <c r="G142" s="59">
        <f t="shared" si="251"/>
        <v>0</v>
      </c>
      <c r="H142" s="59" t="s">
        <v>277</v>
      </c>
      <c r="I142" s="59">
        <f t="shared" si="297"/>
        <v>0</v>
      </c>
      <c r="J142" s="59" t="s">
        <v>278</v>
      </c>
      <c r="K142" s="59">
        <f t="shared" si="298"/>
        <v>0</v>
      </c>
      <c r="L142" s="59" t="s">
        <v>277</v>
      </c>
      <c r="M142" s="59">
        <f t="shared" si="299"/>
        <v>0</v>
      </c>
      <c r="N142" s="59" t="s">
        <v>277</v>
      </c>
      <c r="O142" s="59">
        <f t="shared" si="300"/>
        <v>0</v>
      </c>
      <c r="P142" s="59"/>
      <c r="Q142" s="704">
        <f t="shared" si="301"/>
        <v>0</v>
      </c>
      <c r="R142" s="59"/>
      <c r="S142" s="59">
        <f t="shared" si="256"/>
        <v>0</v>
      </c>
      <c r="T142" s="59"/>
      <c r="U142" s="59">
        <f t="shared" si="247"/>
        <v>0</v>
      </c>
      <c r="V142" s="59"/>
      <c r="W142" s="59">
        <f t="shared" si="257"/>
        <v>0</v>
      </c>
      <c r="X142" s="59"/>
      <c r="Y142" s="367"/>
      <c r="Z142" s="687"/>
      <c r="AA142" s="59">
        <f t="shared" si="258"/>
        <v>0</v>
      </c>
      <c r="AB142" s="59"/>
      <c r="AC142" s="367"/>
      <c r="AD142" s="687"/>
      <c r="AE142" s="59">
        <f t="shared" si="259"/>
        <v>0</v>
      </c>
      <c r="AF142" s="59"/>
      <c r="AG142" s="367"/>
      <c r="AH142" s="687"/>
      <c r="AI142" s="62">
        <f t="shared" si="260"/>
        <v>0</v>
      </c>
      <c r="AJ142" s="59"/>
      <c r="AK142" s="59"/>
      <c r="AL142" s="63">
        <f t="shared" si="261"/>
        <v>0</v>
      </c>
      <c r="AM142" s="59">
        <f t="shared" si="262"/>
        <v>0</v>
      </c>
      <c r="AN142" s="59">
        <f t="shared" si="263"/>
        <v>0</v>
      </c>
      <c r="AO142" s="59">
        <f t="shared" si="264"/>
        <v>0</v>
      </c>
      <c r="AP142" s="59">
        <f t="shared" si="265"/>
        <v>0</v>
      </c>
      <c r="AQ142" s="59">
        <f t="shared" si="266"/>
        <v>0</v>
      </c>
      <c r="AR142" s="59">
        <f t="shared" si="267"/>
        <v>0</v>
      </c>
      <c r="AS142" s="59">
        <f t="shared" si="268"/>
        <v>0</v>
      </c>
      <c r="AT142" s="59">
        <f t="shared" si="198"/>
        <v>0</v>
      </c>
      <c r="AU142" s="59">
        <f t="shared" si="269"/>
        <v>0</v>
      </c>
      <c r="AV142" s="59">
        <f t="shared" si="270"/>
        <v>0</v>
      </c>
      <c r="AW142" s="59">
        <f t="shared" si="271"/>
        <v>0</v>
      </c>
      <c r="AX142" s="191">
        <f t="shared" si="248"/>
        <v>0</v>
      </c>
      <c r="AY142" s="62">
        <f t="shared" si="272"/>
        <v>0</v>
      </c>
      <c r="AZ142" s="59"/>
      <c r="BA142" s="64"/>
      <c r="BB142" s="59">
        <f t="shared" si="273"/>
        <v>0</v>
      </c>
      <c r="BC142" s="59">
        <f t="shared" si="274"/>
        <v>0</v>
      </c>
      <c r="BD142" s="59">
        <f t="shared" si="275"/>
        <v>0</v>
      </c>
      <c r="BE142" s="59">
        <f t="shared" si="276"/>
        <v>0</v>
      </c>
      <c r="BF142" s="59">
        <f t="shared" si="277"/>
        <v>0</v>
      </c>
      <c r="BG142" s="59">
        <f t="shared" si="278"/>
        <v>0</v>
      </c>
      <c r="BH142" s="59">
        <f t="shared" si="279"/>
        <v>0</v>
      </c>
      <c r="BI142" s="59">
        <f t="shared" si="280"/>
        <v>0</v>
      </c>
      <c r="BJ142" s="59">
        <f t="shared" si="199"/>
        <v>0</v>
      </c>
      <c r="BK142" s="59">
        <f t="shared" si="281"/>
        <v>0</v>
      </c>
      <c r="BL142" s="59">
        <f t="shared" si="282"/>
        <v>0</v>
      </c>
      <c r="BM142" s="59">
        <f t="shared" si="283"/>
        <v>0</v>
      </c>
      <c r="BN142" s="191">
        <f t="shared" si="249"/>
        <v>0</v>
      </c>
      <c r="BO142" s="62">
        <f t="shared" si="284"/>
        <v>0</v>
      </c>
      <c r="BP142" s="59"/>
      <c r="BQ142" s="64"/>
      <c r="BR142" s="59">
        <f t="shared" si="285"/>
        <v>0</v>
      </c>
      <c r="BS142" s="59">
        <f t="shared" si="286"/>
        <v>0</v>
      </c>
      <c r="BT142" s="59">
        <f t="shared" si="287"/>
        <v>0</v>
      </c>
      <c r="BU142" s="59">
        <f t="shared" si="288"/>
        <v>0</v>
      </c>
      <c r="BV142" s="59">
        <f t="shared" si="289"/>
        <v>0</v>
      </c>
      <c r="BW142" s="59">
        <f t="shared" si="290"/>
        <v>0</v>
      </c>
      <c r="BX142" s="59">
        <f t="shared" si="291"/>
        <v>0</v>
      </c>
      <c r="BY142" s="59">
        <f t="shared" si="292"/>
        <v>0</v>
      </c>
      <c r="BZ142" s="59">
        <f t="shared" si="200"/>
        <v>0</v>
      </c>
      <c r="CA142" s="59">
        <f t="shared" si="293"/>
        <v>0</v>
      </c>
      <c r="CB142" s="59">
        <f t="shared" si="294"/>
        <v>0</v>
      </c>
      <c r="CC142" s="59">
        <f t="shared" si="295"/>
        <v>0</v>
      </c>
      <c r="CD142" s="191">
        <f t="shared" si="250"/>
        <v>0</v>
      </c>
      <c r="CE142" s="62">
        <f t="shared" si="296"/>
        <v>0</v>
      </c>
    </row>
    <row r="143" spans="1:83" x14ac:dyDescent="0.2">
      <c r="A143" s="364"/>
      <c r="B143" s="363"/>
      <c r="C143" s="362"/>
      <c r="D143" s="457"/>
      <c r="E143" s="366"/>
      <c r="G143" s="59">
        <f t="shared" si="251"/>
        <v>0</v>
      </c>
      <c r="H143" s="59" t="s">
        <v>277</v>
      </c>
      <c r="I143" s="59">
        <f t="shared" si="297"/>
        <v>0</v>
      </c>
      <c r="J143" s="59" t="s">
        <v>277</v>
      </c>
      <c r="K143" s="59">
        <f t="shared" si="298"/>
        <v>0</v>
      </c>
      <c r="L143" s="59" t="s">
        <v>277</v>
      </c>
      <c r="M143" s="59">
        <f t="shared" si="299"/>
        <v>0</v>
      </c>
      <c r="N143" s="59" t="s">
        <v>277</v>
      </c>
      <c r="O143" s="59">
        <f t="shared" si="300"/>
        <v>0</v>
      </c>
      <c r="P143" s="59"/>
      <c r="Q143" s="704">
        <f t="shared" si="301"/>
        <v>0</v>
      </c>
      <c r="R143" s="59"/>
      <c r="S143" s="59">
        <f t="shared" si="256"/>
        <v>0</v>
      </c>
      <c r="T143" s="59"/>
      <c r="U143" s="59">
        <f t="shared" si="247"/>
        <v>0</v>
      </c>
      <c r="V143" s="59"/>
      <c r="W143" s="59">
        <f t="shared" si="257"/>
        <v>0</v>
      </c>
      <c r="X143" s="59"/>
      <c r="Y143" s="367"/>
      <c r="Z143" s="687"/>
      <c r="AA143" s="59">
        <f t="shared" si="258"/>
        <v>0</v>
      </c>
      <c r="AB143" s="59"/>
      <c r="AC143" s="367"/>
      <c r="AD143" s="687"/>
      <c r="AE143" s="59">
        <f t="shared" si="259"/>
        <v>0</v>
      </c>
      <c r="AF143" s="59"/>
      <c r="AG143" s="367"/>
      <c r="AH143" s="687"/>
      <c r="AI143" s="62">
        <f t="shared" si="260"/>
        <v>0</v>
      </c>
      <c r="AJ143" s="59"/>
      <c r="AK143" s="59"/>
      <c r="AL143" s="63">
        <f t="shared" si="261"/>
        <v>0</v>
      </c>
      <c r="AM143" s="59">
        <f t="shared" si="262"/>
        <v>0</v>
      </c>
      <c r="AN143" s="59">
        <f t="shared" si="263"/>
        <v>0</v>
      </c>
      <c r="AO143" s="59">
        <f t="shared" si="264"/>
        <v>0</v>
      </c>
      <c r="AP143" s="59">
        <f t="shared" si="265"/>
        <v>0</v>
      </c>
      <c r="AQ143" s="59">
        <f t="shared" si="266"/>
        <v>0</v>
      </c>
      <c r="AR143" s="59">
        <f t="shared" si="267"/>
        <v>0</v>
      </c>
      <c r="AS143" s="59">
        <f t="shared" si="268"/>
        <v>0</v>
      </c>
      <c r="AT143" s="59">
        <f t="shared" si="198"/>
        <v>0</v>
      </c>
      <c r="AU143" s="59">
        <f t="shared" si="269"/>
        <v>0</v>
      </c>
      <c r="AV143" s="59">
        <f t="shared" si="270"/>
        <v>0</v>
      </c>
      <c r="AW143" s="59">
        <f t="shared" si="271"/>
        <v>0</v>
      </c>
      <c r="AX143" s="191">
        <f t="shared" si="248"/>
        <v>0</v>
      </c>
      <c r="AY143" s="62">
        <f t="shared" si="272"/>
        <v>0</v>
      </c>
      <c r="AZ143" s="59"/>
      <c r="BA143" s="64"/>
      <c r="BB143" s="59">
        <f t="shared" si="273"/>
        <v>0</v>
      </c>
      <c r="BC143" s="59">
        <f t="shared" si="274"/>
        <v>0</v>
      </c>
      <c r="BD143" s="59">
        <f t="shared" si="275"/>
        <v>0</v>
      </c>
      <c r="BE143" s="59">
        <f t="shared" si="276"/>
        <v>0</v>
      </c>
      <c r="BF143" s="59">
        <f t="shared" si="277"/>
        <v>0</v>
      </c>
      <c r="BG143" s="59">
        <f t="shared" si="278"/>
        <v>0</v>
      </c>
      <c r="BH143" s="59">
        <f t="shared" si="279"/>
        <v>0</v>
      </c>
      <c r="BI143" s="59">
        <f t="shared" si="280"/>
        <v>0</v>
      </c>
      <c r="BJ143" s="59">
        <f t="shared" si="199"/>
        <v>0</v>
      </c>
      <c r="BK143" s="59">
        <f t="shared" si="281"/>
        <v>0</v>
      </c>
      <c r="BL143" s="59">
        <f t="shared" si="282"/>
        <v>0</v>
      </c>
      <c r="BM143" s="59">
        <f t="shared" si="283"/>
        <v>0</v>
      </c>
      <c r="BN143" s="191">
        <f t="shared" si="249"/>
        <v>0</v>
      </c>
      <c r="BO143" s="62">
        <f t="shared" si="284"/>
        <v>0</v>
      </c>
      <c r="BP143" s="59"/>
      <c r="BQ143" s="64"/>
      <c r="BR143" s="59">
        <f t="shared" si="285"/>
        <v>0</v>
      </c>
      <c r="BS143" s="59">
        <f t="shared" si="286"/>
        <v>0</v>
      </c>
      <c r="BT143" s="59">
        <f t="shared" si="287"/>
        <v>0</v>
      </c>
      <c r="BU143" s="59">
        <f t="shared" si="288"/>
        <v>0</v>
      </c>
      <c r="BV143" s="59">
        <f t="shared" si="289"/>
        <v>0</v>
      </c>
      <c r="BW143" s="59">
        <f t="shared" si="290"/>
        <v>0</v>
      </c>
      <c r="BX143" s="59">
        <f t="shared" si="291"/>
        <v>0</v>
      </c>
      <c r="BY143" s="59">
        <f t="shared" si="292"/>
        <v>0</v>
      </c>
      <c r="BZ143" s="59">
        <f t="shared" si="200"/>
        <v>0</v>
      </c>
      <c r="CA143" s="59">
        <f t="shared" si="293"/>
        <v>0</v>
      </c>
      <c r="CB143" s="59">
        <f t="shared" si="294"/>
        <v>0</v>
      </c>
      <c r="CC143" s="59">
        <f t="shared" si="295"/>
        <v>0</v>
      </c>
      <c r="CD143" s="191">
        <f t="shared" si="250"/>
        <v>0</v>
      </c>
      <c r="CE143" s="62">
        <f t="shared" si="296"/>
        <v>0</v>
      </c>
    </row>
    <row r="144" spans="1:83" x14ac:dyDescent="0.2">
      <c r="A144" s="364"/>
      <c r="B144" s="363"/>
      <c r="C144" s="362"/>
      <c r="D144" s="457"/>
      <c r="E144" s="366"/>
      <c r="G144" s="59">
        <f t="shared" si="251"/>
        <v>0</v>
      </c>
      <c r="H144" s="59" t="s">
        <v>277</v>
      </c>
      <c r="I144" s="59">
        <f t="shared" si="297"/>
        <v>0</v>
      </c>
      <c r="J144" s="59" t="s">
        <v>277</v>
      </c>
      <c r="K144" s="59">
        <f t="shared" si="298"/>
        <v>0</v>
      </c>
      <c r="L144" s="59" t="s">
        <v>277</v>
      </c>
      <c r="M144" s="59">
        <f t="shared" si="299"/>
        <v>0</v>
      </c>
      <c r="N144" s="59" t="s">
        <v>277</v>
      </c>
      <c r="O144" s="59">
        <f t="shared" si="300"/>
        <v>0</v>
      </c>
      <c r="P144" s="59"/>
      <c r="Q144" s="704">
        <f t="shared" si="301"/>
        <v>0</v>
      </c>
      <c r="R144" s="59"/>
      <c r="S144" s="59">
        <f t="shared" si="256"/>
        <v>0</v>
      </c>
      <c r="T144" s="59"/>
      <c r="U144" s="59">
        <f t="shared" si="247"/>
        <v>0</v>
      </c>
      <c r="V144" s="59"/>
      <c r="W144" s="59">
        <f t="shared" si="257"/>
        <v>0</v>
      </c>
      <c r="X144" s="59"/>
      <c r="Y144" s="367"/>
      <c r="Z144" s="687"/>
      <c r="AA144" s="59">
        <f t="shared" si="258"/>
        <v>0</v>
      </c>
      <c r="AB144" s="59"/>
      <c r="AC144" s="367"/>
      <c r="AD144" s="687"/>
      <c r="AE144" s="59">
        <f t="shared" si="259"/>
        <v>0</v>
      </c>
      <c r="AF144" s="59"/>
      <c r="AG144" s="367"/>
      <c r="AH144" s="687"/>
      <c r="AI144" s="62">
        <f t="shared" si="260"/>
        <v>0</v>
      </c>
      <c r="AJ144" s="59"/>
      <c r="AK144" s="59"/>
      <c r="AL144" s="63">
        <f t="shared" si="261"/>
        <v>0</v>
      </c>
      <c r="AM144" s="59">
        <f t="shared" si="262"/>
        <v>0</v>
      </c>
      <c r="AN144" s="59">
        <f t="shared" si="263"/>
        <v>0</v>
      </c>
      <c r="AO144" s="59">
        <f t="shared" si="264"/>
        <v>0</v>
      </c>
      <c r="AP144" s="59">
        <f t="shared" si="265"/>
        <v>0</v>
      </c>
      <c r="AQ144" s="59">
        <f t="shared" si="266"/>
        <v>0</v>
      </c>
      <c r="AR144" s="59">
        <f t="shared" si="267"/>
        <v>0</v>
      </c>
      <c r="AS144" s="59">
        <f t="shared" si="268"/>
        <v>0</v>
      </c>
      <c r="AT144" s="59">
        <f t="shared" si="198"/>
        <v>0</v>
      </c>
      <c r="AU144" s="59">
        <f t="shared" si="269"/>
        <v>0</v>
      </c>
      <c r="AV144" s="59">
        <f t="shared" si="270"/>
        <v>0</v>
      </c>
      <c r="AW144" s="59">
        <f t="shared" si="271"/>
        <v>0</v>
      </c>
      <c r="AX144" s="191">
        <f t="shared" si="248"/>
        <v>0</v>
      </c>
      <c r="AY144" s="62">
        <f t="shared" si="272"/>
        <v>0</v>
      </c>
      <c r="AZ144" s="59"/>
      <c r="BA144" s="64"/>
      <c r="BB144" s="59">
        <f t="shared" si="273"/>
        <v>0</v>
      </c>
      <c r="BC144" s="59">
        <f t="shared" si="274"/>
        <v>0</v>
      </c>
      <c r="BD144" s="59">
        <f t="shared" si="275"/>
        <v>0</v>
      </c>
      <c r="BE144" s="59">
        <f t="shared" si="276"/>
        <v>0</v>
      </c>
      <c r="BF144" s="59">
        <f t="shared" si="277"/>
        <v>0</v>
      </c>
      <c r="BG144" s="59">
        <f t="shared" si="278"/>
        <v>0</v>
      </c>
      <c r="BH144" s="59">
        <f t="shared" si="279"/>
        <v>0</v>
      </c>
      <c r="BI144" s="59">
        <f t="shared" si="280"/>
        <v>0</v>
      </c>
      <c r="BJ144" s="59">
        <f t="shared" si="199"/>
        <v>0</v>
      </c>
      <c r="BK144" s="59">
        <f t="shared" si="281"/>
        <v>0</v>
      </c>
      <c r="BL144" s="59">
        <f t="shared" si="282"/>
        <v>0</v>
      </c>
      <c r="BM144" s="59">
        <f t="shared" si="283"/>
        <v>0</v>
      </c>
      <c r="BN144" s="191">
        <f t="shared" si="249"/>
        <v>0</v>
      </c>
      <c r="BO144" s="62">
        <f t="shared" si="284"/>
        <v>0</v>
      </c>
      <c r="BP144" s="59"/>
      <c r="BQ144" s="64"/>
      <c r="BR144" s="59">
        <f t="shared" si="285"/>
        <v>0</v>
      </c>
      <c r="BS144" s="59">
        <f t="shared" si="286"/>
        <v>0</v>
      </c>
      <c r="BT144" s="59">
        <f t="shared" si="287"/>
        <v>0</v>
      </c>
      <c r="BU144" s="59">
        <f t="shared" si="288"/>
        <v>0</v>
      </c>
      <c r="BV144" s="59">
        <f t="shared" si="289"/>
        <v>0</v>
      </c>
      <c r="BW144" s="59">
        <f t="shared" si="290"/>
        <v>0</v>
      </c>
      <c r="BX144" s="59">
        <f t="shared" si="291"/>
        <v>0</v>
      </c>
      <c r="BY144" s="59">
        <f t="shared" si="292"/>
        <v>0</v>
      </c>
      <c r="BZ144" s="59">
        <f t="shared" si="200"/>
        <v>0</v>
      </c>
      <c r="CA144" s="59">
        <f t="shared" si="293"/>
        <v>0</v>
      </c>
      <c r="CB144" s="59">
        <f t="shared" si="294"/>
        <v>0</v>
      </c>
      <c r="CC144" s="59">
        <f t="shared" si="295"/>
        <v>0</v>
      </c>
      <c r="CD144" s="191">
        <f t="shared" si="250"/>
        <v>0</v>
      </c>
      <c r="CE144" s="62">
        <f t="shared" si="296"/>
        <v>0</v>
      </c>
    </row>
    <row r="145" spans="1:83" x14ac:dyDescent="0.2">
      <c r="A145" s="364"/>
      <c r="B145" s="363"/>
      <c r="C145" s="362"/>
      <c r="D145" s="457"/>
      <c r="E145" s="366"/>
      <c r="G145" s="59">
        <f t="shared" si="251"/>
        <v>0</v>
      </c>
      <c r="H145" s="59" t="s">
        <v>277</v>
      </c>
      <c r="I145" s="59">
        <f t="shared" si="297"/>
        <v>0</v>
      </c>
      <c r="J145" s="59" t="s">
        <v>277</v>
      </c>
      <c r="K145" s="59">
        <f t="shared" si="298"/>
        <v>0</v>
      </c>
      <c r="L145" s="59" t="s">
        <v>277</v>
      </c>
      <c r="M145" s="59">
        <f t="shared" si="299"/>
        <v>0</v>
      </c>
      <c r="N145" s="59" t="s">
        <v>277</v>
      </c>
      <c r="O145" s="59">
        <f t="shared" si="300"/>
        <v>0</v>
      </c>
      <c r="P145" s="59"/>
      <c r="Q145" s="704">
        <f t="shared" si="301"/>
        <v>0</v>
      </c>
      <c r="R145" s="59"/>
      <c r="S145" s="59">
        <f t="shared" si="256"/>
        <v>0</v>
      </c>
      <c r="T145" s="59"/>
      <c r="U145" s="59">
        <f t="shared" si="247"/>
        <v>0</v>
      </c>
      <c r="V145" s="59"/>
      <c r="W145" s="59">
        <f t="shared" si="257"/>
        <v>0</v>
      </c>
      <c r="X145" s="59"/>
      <c r="Y145" s="367"/>
      <c r="Z145" s="687"/>
      <c r="AA145" s="59">
        <f t="shared" si="258"/>
        <v>0</v>
      </c>
      <c r="AB145" s="59"/>
      <c r="AC145" s="367"/>
      <c r="AD145" s="687"/>
      <c r="AE145" s="59">
        <f t="shared" si="259"/>
        <v>0</v>
      </c>
      <c r="AF145" s="59"/>
      <c r="AG145" s="367"/>
      <c r="AH145" s="687"/>
      <c r="AI145" s="62">
        <f t="shared" si="260"/>
        <v>0</v>
      </c>
      <c r="AJ145" s="59"/>
      <c r="AK145" s="59"/>
      <c r="AL145" s="63">
        <f t="shared" si="261"/>
        <v>0</v>
      </c>
      <c r="AM145" s="59">
        <f t="shared" si="262"/>
        <v>0</v>
      </c>
      <c r="AN145" s="59">
        <f t="shared" si="263"/>
        <v>0</v>
      </c>
      <c r="AO145" s="59">
        <f t="shared" si="264"/>
        <v>0</v>
      </c>
      <c r="AP145" s="59">
        <f t="shared" si="265"/>
        <v>0</v>
      </c>
      <c r="AQ145" s="59">
        <f t="shared" si="266"/>
        <v>0</v>
      </c>
      <c r="AR145" s="59">
        <f t="shared" si="267"/>
        <v>0</v>
      </c>
      <c r="AS145" s="59">
        <f t="shared" si="268"/>
        <v>0</v>
      </c>
      <c r="AT145" s="59">
        <f t="shared" si="198"/>
        <v>0</v>
      </c>
      <c r="AU145" s="59">
        <f t="shared" si="269"/>
        <v>0</v>
      </c>
      <c r="AV145" s="59">
        <f t="shared" si="270"/>
        <v>0</v>
      </c>
      <c r="AW145" s="59">
        <f t="shared" si="271"/>
        <v>0</v>
      </c>
      <c r="AX145" s="191">
        <f t="shared" si="248"/>
        <v>0</v>
      </c>
      <c r="AY145" s="62">
        <f t="shared" si="272"/>
        <v>0</v>
      </c>
      <c r="AZ145" s="59"/>
      <c r="BA145" s="64"/>
      <c r="BB145" s="59">
        <f t="shared" si="273"/>
        <v>0</v>
      </c>
      <c r="BC145" s="59">
        <f t="shared" si="274"/>
        <v>0</v>
      </c>
      <c r="BD145" s="59">
        <f t="shared" si="275"/>
        <v>0</v>
      </c>
      <c r="BE145" s="59">
        <f t="shared" si="276"/>
        <v>0</v>
      </c>
      <c r="BF145" s="59">
        <f t="shared" si="277"/>
        <v>0</v>
      </c>
      <c r="BG145" s="59">
        <f t="shared" si="278"/>
        <v>0</v>
      </c>
      <c r="BH145" s="59">
        <f t="shared" si="279"/>
        <v>0</v>
      </c>
      <c r="BI145" s="59">
        <f t="shared" si="280"/>
        <v>0</v>
      </c>
      <c r="BJ145" s="59">
        <f t="shared" si="199"/>
        <v>0</v>
      </c>
      <c r="BK145" s="59">
        <f t="shared" si="281"/>
        <v>0</v>
      </c>
      <c r="BL145" s="59">
        <f t="shared" si="282"/>
        <v>0</v>
      </c>
      <c r="BM145" s="59">
        <f t="shared" si="283"/>
        <v>0</v>
      </c>
      <c r="BN145" s="191">
        <f t="shared" si="249"/>
        <v>0</v>
      </c>
      <c r="BO145" s="62">
        <f t="shared" si="284"/>
        <v>0</v>
      </c>
      <c r="BP145" s="59"/>
      <c r="BQ145" s="64"/>
      <c r="BR145" s="59">
        <f t="shared" si="285"/>
        <v>0</v>
      </c>
      <c r="BS145" s="59">
        <f t="shared" si="286"/>
        <v>0</v>
      </c>
      <c r="BT145" s="59">
        <f t="shared" si="287"/>
        <v>0</v>
      </c>
      <c r="BU145" s="59">
        <f t="shared" si="288"/>
        <v>0</v>
      </c>
      <c r="BV145" s="59">
        <f t="shared" si="289"/>
        <v>0</v>
      </c>
      <c r="BW145" s="59">
        <f t="shared" si="290"/>
        <v>0</v>
      </c>
      <c r="BX145" s="59">
        <f t="shared" si="291"/>
        <v>0</v>
      </c>
      <c r="BY145" s="59">
        <f t="shared" si="292"/>
        <v>0</v>
      </c>
      <c r="BZ145" s="59">
        <f t="shared" si="200"/>
        <v>0</v>
      </c>
      <c r="CA145" s="59">
        <f t="shared" si="293"/>
        <v>0</v>
      </c>
      <c r="CB145" s="59">
        <f t="shared" si="294"/>
        <v>0</v>
      </c>
      <c r="CC145" s="59">
        <f t="shared" si="295"/>
        <v>0</v>
      </c>
      <c r="CD145" s="191">
        <f t="shared" si="250"/>
        <v>0</v>
      </c>
      <c r="CE145" s="62">
        <f t="shared" si="296"/>
        <v>0</v>
      </c>
    </row>
    <row r="146" spans="1:83" x14ac:dyDescent="0.2">
      <c r="A146" s="364"/>
      <c r="B146" s="363"/>
      <c r="C146" s="362"/>
      <c r="D146" s="457"/>
      <c r="E146" s="366"/>
      <c r="G146" s="59">
        <f t="shared" si="251"/>
        <v>0</v>
      </c>
      <c r="H146" s="59" t="s">
        <v>277</v>
      </c>
      <c r="I146" s="59">
        <f t="shared" si="297"/>
        <v>0</v>
      </c>
      <c r="J146" s="59" t="s">
        <v>277</v>
      </c>
      <c r="K146" s="59">
        <f t="shared" si="298"/>
        <v>0</v>
      </c>
      <c r="L146" s="59" t="s">
        <v>277</v>
      </c>
      <c r="M146" s="59">
        <f t="shared" si="299"/>
        <v>0</v>
      </c>
      <c r="N146" s="59" t="s">
        <v>277</v>
      </c>
      <c r="O146" s="59">
        <f t="shared" si="300"/>
        <v>0</v>
      </c>
      <c r="P146" s="59"/>
      <c r="Q146" s="704">
        <f t="shared" si="301"/>
        <v>0</v>
      </c>
      <c r="R146" s="59"/>
      <c r="S146" s="59">
        <f t="shared" si="256"/>
        <v>0</v>
      </c>
      <c r="T146" s="59"/>
      <c r="U146" s="59">
        <f t="shared" si="247"/>
        <v>0</v>
      </c>
      <c r="V146" s="59"/>
      <c r="W146" s="59">
        <f t="shared" si="257"/>
        <v>0</v>
      </c>
      <c r="X146" s="59"/>
      <c r="Y146" s="367"/>
      <c r="Z146" s="687"/>
      <c r="AA146" s="59">
        <f t="shared" si="258"/>
        <v>0</v>
      </c>
      <c r="AB146" s="59"/>
      <c r="AC146" s="367"/>
      <c r="AD146" s="687"/>
      <c r="AE146" s="59">
        <f t="shared" si="259"/>
        <v>0</v>
      </c>
      <c r="AF146" s="59"/>
      <c r="AG146" s="367"/>
      <c r="AH146" s="687"/>
      <c r="AI146" s="62">
        <f t="shared" si="260"/>
        <v>0</v>
      </c>
      <c r="AJ146" s="59"/>
      <c r="AK146" s="59"/>
      <c r="AL146" s="63">
        <f t="shared" si="261"/>
        <v>0</v>
      </c>
      <c r="AM146" s="59">
        <f t="shared" si="262"/>
        <v>0</v>
      </c>
      <c r="AN146" s="59">
        <f t="shared" si="263"/>
        <v>0</v>
      </c>
      <c r="AO146" s="59">
        <f t="shared" si="264"/>
        <v>0</v>
      </c>
      <c r="AP146" s="59">
        <f t="shared" si="265"/>
        <v>0</v>
      </c>
      <c r="AQ146" s="59">
        <f t="shared" si="266"/>
        <v>0</v>
      </c>
      <c r="AR146" s="59">
        <f t="shared" si="267"/>
        <v>0</v>
      </c>
      <c r="AS146" s="59">
        <f t="shared" si="268"/>
        <v>0</v>
      </c>
      <c r="AT146" s="59">
        <f t="shared" si="198"/>
        <v>0</v>
      </c>
      <c r="AU146" s="59">
        <f t="shared" si="269"/>
        <v>0</v>
      </c>
      <c r="AV146" s="59">
        <f t="shared" si="270"/>
        <v>0</v>
      </c>
      <c r="AW146" s="59">
        <f t="shared" si="271"/>
        <v>0</v>
      </c>
      <c r="AX146" s="191">
        <f t="shared" si="248"/>
        <v>0</v>
      </c>
      <c r="AY146" s="62">
        <f t="shared" si="272"/>
        <v>0</v>
      </c>
      <c r="AZ146" s="59"/>
      <c r="BA146" s="64"/>
      <c r="BB146" s="59">
        <f t="shared" si="273"/>
        <v>0</v>
      </c>
      <c r="BC146" s="59">
        <f t="shared" si="274"/>
        <v>0</v>
      </c>
      <c r="BD146" s="59">
        <f t="shared" si="275"/>
        <v>0</v>
      </c>
      <c r="BE146" s="59">
        <f t="shared" si="276"/>
        <v>0</v>
      </c>
      <c r="BF146" s="59">
        <f t="shared" si="277"/>
        <v>0</v>
      </c>
      <c r="BG146" s="59">
        <f t="shared" si="278"/>
        <v>0</v>
      </c>
      <c r="BH146" s="59">
        <f t="shared" si="279"/>
        <v>0</v>
      </c>
      <c r="BI146" s="59">
        <f t="shared" si="280"/>
        <v>0</v>
      </c>
      <c r="BJ146" s="59">
        <f t="shared" si="199"/>
        <v>0</v>
      </c>
      <c r="BK146" s="59">
        <f t="shared" si="281"/>
        <v>0</v>
      </c>
      <c r="BL146" s="59">
        <f t="shared" si="282"/>
        <v>0</v>
      </c>
      <c r="BM146" s="59">
        <f t="shared" si="283"/>
        <v>0</v>
      </c>
      <c r="BN146" s="191">
        <f t="shared" si="249"/>
        <v>0</v>
      </c>
      <c r="BO146" s="62">
        <f t="shared" si="284"/>
        <v>0</v>
      </c>
      <c r="BP146" s="59"/>
      <c r="BQ146" s="64"/>
      <c r="BR146" s="59">
        <f t="shared" si="285"/>
        <v>0</v>
      </c>
      <c r="BS146" s="59">
        <f t="shared" si="286"/>
        <v>0</v>
      </c>
      <c r="BT146" s="59">
        <f t="shared" si="287"/>
        <v>0</v>
      </c>
      <c r="BU146" s="59">
        <f t="shared" si="288"/>
        <v>0</v>
      </c>
      <c r="BV146" s="59">
        <f t="shared" si="289"/>
        <v>0</v>
      </c>
      <c r="BW146" s="59">
        <f t="shared" si="290"/>
        <v>0</v>
      </c>
      <c r="BX146" s="59">
        <f t="shared" si="291"/>
        <v>0</v>
      </c>
      <c r="BY146" s="59">
        <f t="shared" si="292"/>
        <v>0</v>
      </c>
      <c r="BZ146" s="59">
        <f t="shared" si="200"/>
        <v>0</v>
      </c>
      <c r="CA146" s="59">
        <f t="shared" si="293"/>
        <v>0</v>
      </c>
      <c r="CB146" s="59">
        <f t="shared" si="294"/>
        <v>0</v>
      </c>
      <c r="CC146" s="59">
        <f t="shared" si="295"/>
        <v>0</v>
      </c>
      <c r="CD146" s="191">
        <f t="shared" si="250"/>
        <v>0</v>
      </c>
      <c r="CE146" s="62">
        <f t="shared" si="296"/>
        <v>0</v>
      </c>
    </row>
    <row r="147" spans="1:83" x14ac:dyDescent="0.2">
      <c r="A147" s="364"/>
      <c r="B147" s="363"/>
      <c r="C147" s="362"/>
      <c r="D147" s="457"/>
      <c r="E147" s="366"/>
      <c r="G147" s="59">
        <f t="shared" si="251"/>
        <v>0</v>
      </c>
      <c r="H147" s="59" t="s">
        <v>277</v>
      </c>
      <c r="I147" s="59">
        <f t="shared" si="297"/>
        <v>0</v>
      </c>
      <c r="J147" s="59" t="s">
        <v>277</v>
      </c>
      <c r="K147" s="59">
        <f t="shared" si="298"/>
        <v>0</v>
      </c>
      <c r="L147" s="59" t="s">
        <v>277</v>
      </c>
      <c r="M147" s="59">
        <f t="shared" si="299"/>
        <v>0</v>
      </c>
      <c r="N147" s="59" t="s">
        <v>277</v>
      </c>
      <c r="O147" s="59">
        <f t="shared" si="300"/>
        <v>0</v>
      </c>
      <c r="P147" s="59"/>
      <c r="Q147" s="704">
        <f t="shared" si="301"/>
        <v>0</v>
      </c>
      <c r="R147" s="59"/>
      <c r="S147" s="59">
        <f t="shared" si="256"/>
        <v>0</v>
      </c>
      <c r="T147" s="59"/>
      <c r="U147" s="59">
        <f t="shared" si="247"/>
        <v>0</v>
      </c>
      <c r="V147" s="59"/>
      <c r="W147" s="59">
        <f t="shared" si="257"/>
        <v>0</v>
      </c>
      <c r="X147" s="59"/>
      <c r="Y147" s="367"/>
      <c r="Z147" s="687"/>
      <c r="AA147" s="59">
        <f t="shared" si="258"/>
        <v>0</v>
      </c>
      <c r="AB147" s="59"/>
      <c r="AC147" s="367"/>
      <c r="AD147" s="687"/>
      <c r="AE147" s="59">
        <f t="shared" si="259"/>
        <v>0</v>
      </c>
      <c r="AF147" s="59"/>
      <c r="AG147" s="367"/>
      <c r="AH147" s="687"/>
      <c r="AI147" s="62">
        <f t="shared" si="260"/>
        <v>0</v>
      </c>
      <c r="AJ147" s="59"/>
      <c r="AK147" s="59"/>
      <c r="AL147" s="63">
        <f t="shared" si="261"/>
        <v>0</v>
      </c>
      <c r="AM147" s="59">
        <f t="shared" si="262"/>
        <v>0</v>
      </c>
      <c r="AN147" s="59">
        <f t="shared" si="263"/>
        <v>0</v>
      </c>
      <c r="AO147" s="59">
        <f t="shared" si="264"/>
        <v>0</v>
      </c>
      <c r="AP147" s="59">
        <f t="shared" si="265"/>
        <v>0</v>
      </c>
      <c r="AQ147" s="59">
        <f t="shared" si="266"/>
        <v>0</v>
      </c>
      <c r="AR147" s="59">
        <f t="shared" si="267"/>
        <v>0</v>
      </c>
      <c r="AS147" s="59">
        <f t="shared" si="268"/>
        <v>0</v>
      </c>
      <c r="AT147" s="59">
        <f t="shared" si="198"/>
        <v>0</v>
      </c>
      <c r="AU147" s="59">
        <f t="shared" si="269"/>
        <v>0</v>
      </c>
      <c r="AV147" s="59">
        <f t="shared" si="270"/>
        <v>0</v>
      </c>
      <c r="AW147" s="59">
        <f t="shared" si="271"/>
        <v>0</v>
      </c>
      <c r="AX147" s="191">
        <f t="shared" si="248"/>
        <v>0</v>
      </c>
      <c r="AY147" s="62">
        <f t="shared" si="272"/>
        <v>0</v>
      </c>
      <c r="AZ147" s="59"/>
      <c r="BA147" s="64"/>
      <c r="BB147" s="59">
        <f t="shared" si="273"/>
        <v>0</v>
      </c>
      <c r="BC147" s="59">
        <f t="shared" si="274"/>
        <v>0</v>
      </c>
      <c r="BD147" s="59">
        <f t="shared" si="275"/>
        <v>0</v>
      </c>
      <c r="BE147" s="59">
        <f t="shared" si="276"/>
        <v>0</v>
      </c>
      <c r="BF147" s="59">
        <f t="shared" si="277"/>
        <v>0</v>
      </c>
      <c r="BG147" s="59">
        <f t="shared" si="278"/>
        <v>0</v>
      </c>
      <c r="BH147" s="59">
        <f t="shared" si="279"/>
        <v>0</v>
      </c>
      <c r="BI147" s="59">
        <f t="shared" si="280"/>
        <v>0</v>
      </c>
      <c r="BJ147" s="59">
        <f t="shared" si="199"/>
        <v>0</v>
      </c>
      <c r="BK147" s="59">
        <f t="shared" si="281"/>
        <v>0</v>
      </c>
      <c r="BL147" s="59">
        <f t="shared" si="282"/>
        <v>0</v>
      </c>
      <c r="BM147" s="59">
        <f t="shared" si="283"/>
        <v>0</v>
      </c>
      <c r="BN147" s="191">
        <f t="shared" si="249"/>
        <v>0</v>
      </c>
      <c r="BO147" s="62">
        <f t="shared" si="284"/>
        <v>0</v>
      </c>
      <c r="BP147" s="59"/>
      <c r="BQ147" s="64"/>
      <c r="BR147" s="59">
        <f t="shared" si="285"/>
        <v>0</v>
      </c>
      <c r="BS147" s="59">
        <f t="shared" si="286"/>
        <v>0</v>
      </c>
      <c r="BT147" s="59">
        <f t="shared" si="287"/>
        <v>0</v>
      </c>
      <c r="BU147" s="59">
        <f t="shared" si="288"/>
        <v>0</v>
      </c>
      <c r="BV147" s="59">
        <f t="shared" si="289"/>
        <v>0</v>
      </c>
      <c r="BW147" s="59">
        <f t="shared" si="290"/>
        <v>0</v>
      </c>
      <c r="BX147" s="59">
        <f t="shared" si="291"/>
        <v>0</v>
      </c>
      <c r="BY147" s="59">
        <f t="shared" si="292"/>
        <v>0</v>
      </c>
      <c r="BZ147" s="59">
        <f t="shared" si="200"/>
        <v>0</v>
      </c>
      <c r="CA147" s="59">
        <f t="shared" si="293"/>
        <v>0</v>
      </c>
      <c r="CB147" s="59">
        <f t="shared" si="294"/>
        <v>0</v>
      </c>
      <c r="CC147" s="59">
        <f t="shared" si="295"/>
        <v>0</v>
      </c>
      <c r="CD147" s="191">
        <f t="shared" si="250"/>
        <v>0</v>
      </c>
      <c r="CE147" s="62">
        <f t="shared" si="296"/>
        <v>0</v>
      </c>
    </row>
    <row r="148" spans="1:83" x14ac:dyDescent="0.2">
      <c r="A148" s="364"/>
      <c r="B148" s="363"/>
      <c r="C148" s="362"/>
      <c r="D148" s="457"/>
      <c r="E148" s="366"/>
      <c r="G148" s="59">
        <f t="shared" si="251"/>
        <v>0</v>
      </c>
      <c r="H148" s="59" t="s">
        <v>277</v>
      </c>
      <c r="I148" s="59">
        <f t="shared" si="297"/>
        <v>0</v>
      </c>
      <c r="J148" s="59" t="s">
        <v>277</v>
      </c>
      <c r="K148" s="59">
        <f t="shared" si="298"/>
        <v>0</v>
      </c>
      <c r="L148" s="59" t="s">
        <v>277</v>
      </c>
      <c r="M148" s="59">
        <f t="shared" si="299"/>
        <v>0</v>
      </c>
      <c r="N148" s="59" t="s">
        <v>277</v>
      </c>
      <c r="O148" s="59">
        <f t="shared" si="300"/>
        <v>0</v>
      </c>
      <c r="P148" s="59"/>
      <c r="Q148" s="704">
        <f t="shared" si="301"/>
        <v>0</v>
      </c>
      <c r="R148" s="59"/>
      <c r="S148" s="59">
        <f t="shared" si="256"/>
        <v>0</v>
      </c>
      <c r="T148" s="59"/>
      <c r="U148" s="59">
        <f t="shared" si="247"/>
        <v>0</v>
      </c>
      <c r="V148" s="59"/>
      <c r="W148" s="59">
        <f t="shared" si="257"/>
        <v>0</v>
      </c>
      <c r="X148" s="59"/>
      <c r="Y148" s="367"/>
      <c r="Z148" s="687"/>
      <c r="AA148" s="59">
        <f t="shared" si="258"/>
        <v>0</v>
      </c>
      <c r="AB148" s="59"/>
      <c r="AC148" s="367"/>
      <c r="AD148" s="687"/>
      <c r="AE148" s="59">
        <f t="shared" si="259"/>
        <v>0</v>
      </c>
      <c r="AF148" s="59"/>
      <c r="AG148" s="367"/>
      <c r="AH148" s="687"/>
      <c r="AI148" s="62">
        <f t="shared" si="260"/>
        <v>0</v>
      </c>
      <c r="AJ148" s="59"/>
      <c r="AK148" s="59"/>
      <c r="AL148" s="63">
        <f t="shared" si="261"/>
        <v>0</v>
      </c>
      <c r="AM148" s="59">
        <f t="shared" si="262"/>
        <v>0</v>
      </c>
      <c r="AN148" s="59">
        <f t="shared" si="263"/>
        <v>0</v>
      </c>
      <c r="AO148" s="59">
        <f t="shared" si="264"/>
        <v>0</v>
      </c>
      <c r="AP148" s="59">
        <f t="shared" si="265"/>
        <v>0</v>
      </c>
      <c r="AQ148" s="59">
        <f t="shared" si="266"/>
        <v>0</v>
      </c>
      <c r="AR148" s="59">
        <f t="shared" si="267"/>
        <v>0</v>
      </c>
      <c r="AS148" s="59">
        <f t="shared" si="268"/>
        <v>0</v>
      </c>
      <c r="AT148" s="59">
        <f t="shared" si="198"/>
        <v>0</v>
      </c>
      <c r="AU148" s="59">
        <f t="shared" si="269"/>
        <v>0</v>
      </c>
      <c r="AV148" s="59">
        <f t="shared" si="270"/>
        <v>0</v>
      </c>
      <c r="AW148" s="59">
        <f t="shared" si="271"/>
        <v>0</v>
      </c>
      <c r="AX148" s="191">
        <f t="shared" si="248"/>
        <v>0</v>
      </c>
      <c r="AY148" s="62">
        <f t="shared" si="272"/>
        <v>0</v>
      </c>
      <c r="AZ148" s="59"/>
      <c r="BA148" s="64"/>
      <c r="BB148" s="59">
        <f t="shared" si="273"/>
        <v>0</v>
      </c>
      <c r="BC148" s="59">
        <f t="shared" si="274"/>
        <v>0</v>
      </c>
      <c r="BD148" s="59">
        <f t="shared" si="275"/>
        <v>0</v>
      </c>
      <c r="BE148" s="59">
        <f t="shared" si="276"/>
        <v>0</v>
      </c>
      <c r="BF148" s="59">
        <f t="shared" si="277"/>
        <v>0</v>
      </c>
      <c r="BG148" s="59">
        <f t="shared" si="278"/>
        <v>0</v>
      </c>
      <c r="BH148" s="59">
        <f t="shared" si="279"/>
        <v>0</v>
      </c>
      <c r="BI148" s="59">
        <f t="shared" si="280"/>
        <v>0</v>
      </c>
      <c r="BJ148" s="59">
        <f t="shared" si="199"/>
        <v>0</v>
      </c>
      <c r="BK148" s="59">
        <f t="shared" si="281"/>
        <v>0</v>
      </c>
      <c r="BL148" s="59">
        <f t="shared" si="282"/>
        <v>0</v>
      </c>
      <c r="BM148" s="59">
        <f t="shared" si="283"/>
        <v>0</v>
      </c>
      <c r="BN148" s="191">
        <f t="shared" si="249"/>
        <v>0</v>
      </c>
      <c r="BO148" s="62">
        <f t="shared" si="284"/>
        <v>0</v>
      </c>
      <c r="BP148" s="59"/>
      <c r="BQ148" s="64"/>
      <c r="BR148" s="59">
        <f t="shared" si="285"/>
        <v>0</v>
      </c>
      <c r="BS148" s="59">
        <f t="shared" si="286"/>
        <v>0</v>
      </c>
      <c r="BT148" s="59">
        <f t="shared" si="287"/>
        <v>0</v>
      </c>
      <c r="BU148" s="59">
        <f t="shared" si="288"/>
        <v>0</v>
      </c>
      <c r="BV148" s="59">
        <f t="shared" si="289"/>
        <v>0</v>
      </c>
      <c r="BW148" s="59">
        <f t="shared" si="290"/>
        <v>0</v>
      </c>
      <c r="BX148" s="59">
        <f t="shared" si="291"/>
        <v>0</v>
      </c>
      <c r="BY148" s="59">
        <f t="shared" si="292"/>
        <v>0</v>
      </c>
      <c r="BZ148" s="59">
        <f t="shared" si="200"/>
        <v>0</v>
      </c>
      <c r="CA148" s="59">
        <f t="shared" si="293"/>
        <v>0</v>
      </c>
      <c r="CB148" s="59">
        <f t="shared" si="294"/>
        <v>0</v>
      </c>
      <c r="CC148" s="59">
        <f t="shared" si="295"/>
        <v>0</v>
      </c>
      <c r="CD148" s="191">
        <f t="shared" si="250"/>
        <v>0</v>
      </c>
      <c r="CE148" s="62">
        <f t="shared" si="296"/>
        <v>0</v>
      </c>
    </row>
    <row r="149" spans="1:83" x14ac:dyDescent="0.2">
      <c r="A149" s="364"/>
      <c r="B149" s="363"/>
      <c r="C149" s="362"/>
      <c r="D149" s="457"/>
      <c r="E149" s="366"/>
      <c r="G149" s="59">
        <f t="shared" si="251"/>
        <v>0</v>
      </c>
      <c r="H149" s="59" t="s">
        <v>277</v>
      </c>
      <c r="I149" s="59">
        <f t="shared" si="297"/>
        <v>0</v>
      </c>
      <c r="J149" s="59" t="s">
        <v>277</v>
      </c>
      <c r="K149" s="59">
        <f t="shared" si="298"/>
        <v>0</v>
      </c>
      <c r="L149" s="59" t="s">
        <v>277</v>
      </c>
      <c r="M149" s="59">
        <f t="shared" si="299"/>
        <v>0</v>
      </c>
      <c r="N149" s="59" t="s">
        <v>277</v>
      </c>
      <c r="O149" s="59">
        <f t="shared" si="300"/>
        <v>0</v>
      </c>
      <c r="P149" s="59"/>
      <c r="Q149" s="704">
        <f t="shared" si="301"/>
        <v>0</v>
      </c>
      <c r="R149" s="59"/>
      <c r="S149" s="59">
        <f t="shared" si="256"/>
        <v>0</v>
      </c>
      <c r="T149" s="59"/>
      <c r="U149" s="59">
        <f t="shared" si="247"/>
        <v>0</v>
      </c>
      <c r="V149" s="59"/>
      <c r="W149" s="59">
        <f t="shared" si="257"/>
        <v>0</v>
      </c>
      <c r="X149" s="59"/>
      <c r="Y149" s="367"/>
      <c r="Z149" s="687"/>
      <c r="AA149" s="59">
        <f t="shared" si="258"/>
        <v>0</v>
      </c>
      <c r="AB149" s="59"/>
      <c r="AC149" s="367"/>
      <c r="AD149" s="687"/>
      <c r="AE149" s="59">
        <f t="shared" si="259"/>
        <v>0</v>
      </c>
      <c r="AF149" s="59"/>
      <c r="AG149" s="367"/>
      <c r="AH149" s="687"/>
      <c r="AI149" s="62">
        <f t="shared" si="260"/>
        <v>0</v>
      </c>
      <c r="AJ149" s="59"/>
      <c r="AK149" s="59"/>
      <c r="AL149" s="63">
        <f t="shared" si="261"/>
        <v>0</v>
      </c>
      <c r="AM149" s="59">
        <f t="shared" si="262"/>
        <v>0</v>
      </c>
      <c r="AN149" s="59">
        <f t="shared" si="263"/>
        <v>0</v>
      </c>
      <c r="AO149" s="59">
        <f t="shared" si="264"/>
        <v>0</v>
      </c>
      <c r="AP149" s="59">
        <f t="shared" si="265"/>
        <v>0</v>
      </c>
      <c r="AQ149" s="59">
        <f t="shared" si="266"/>
        <v>0</v>
      </c>
      <c r="AR149" s="59">
        <f t="shared" si="267"/>
        <v>0</v>
      </c>
      <c r="AS149" s="59">
        <f t="shared" si="268"/>
        <v>0</v>
      </c>
      <c r="AT149" s="59">
        <f t="shared" si="198"/>
        <v>0</v>
      </c>
      <c r="AU149" s="59">
        <f t="shared" si="269"/>
        <v>0</v>
      </c>
      <c r="AV149" s="59">
        <f t="shared" si="270"/>
        <v>0</v>
      </c>
      <c r="AW149" s="59">
        <f t="shared" si="271"/>
        <v>0</v>
      </c>
      <c r="AX149" s="191">
        <f t="shared" si="248"/>
        <v>0</v>
      </c>
      <c r="AY149" s="62">
        <f t="shared" si="272"/>
        <v>0</v>
      </c>
      <c r="AZ149" s="59"/>
      <c r="BA149" s="64"/>
      <c r="BB149" s="59">
        <f t="shared" si="273"/>
        <v>0</v>
      </c>
      <c r="BC149" s="59">
        <f t="shared" si="274"/>
        <v>0</v>
      </c>
      <c r="BD149" s="59">
        <f t="shared" si="275"/>
        <v>0</v>
      </c>
      <c r="BE149" s="59">
        <f t="shared" si="276"/>
        <v>0</v>
      </c>
      <c r="BF149" s="59">
        <f t="shared" si="277"/>
        <v>0</v>
      </c>
      <c r="BG149" s="59">
        <f t="shared" si="278"/>
        <v>0</v>
      </c>
      <c r="BH149" s="59">
        <f t="shared" si="279"/>
        <v>0</v>
      </c>
      <c r="BI149" s="59">
        <f t="shared" si="280"/>
        <v>0</v>
      </c>
      <c r="BJ149" s="59">
        <f t="shared" si="199"/>
        <v>0</v>
      </c>
      <c r="BK149" s="59">
        <f t="shared" si="281"/>
        <v>0</v>
      </c>
      <c r="BL149" s="59">
        <f t="shared" si="282"/>
        <v>0</v>
      </c>
      <c r="BM149" s="59">
        <f t="shared" si="283"/>
        <v>0</v>
      </c>
      <c r="BN149" s="191">
        <f t="shared" si="249"/>
        <v>0</v>
      </c>
      <c r="BO149" s="62">
        <f t="shared" si="284"/>
        <v>0</v>
      </c>
      <c r="BP149" s="59"/>
      <c r="BQ149" s="64"/>
      <c r="BR149" s="59">
        <f t="shared" si="285"/>
        <v>0</v>
      </c>
      <c r="BS149" s="59">
        <f t="shared" si="286"/>
        <v>0</v>
      </c>
      <c r="BT149" s="59">
        <f t="shared" si="287"/>
        <v>0</v>
      </c>
      <c r="BU149" s="59">
        <f t="shared" si="288"/>
        <v>0</v>
      </c>
      <c r="BV149" s="59">
        <f t="shared" si="289"/>
        <v>0</v>
      </c>
      <c r="BW149" s="59">
        <f t="shared" si="290"/>
        <v>0</v>
      </c>
      <c r="BX149" s="59">
        <f t="shared" si="291"/>
        <v>0</v>
      </c>
      <c r="BY149" s="59">
        <f t="shared" si="292"/>
        <v>0</v>
      </c>
      <c r="BZ149" s="59">
        <f t="shared" si="200"/>
        <v>0</v>
      </c>
      <c r="CA149" s="59">
        <f t="shared" si="293"/>
        <v>0</v>
      </c>
      <c r="CB149" s="59">
        <f t="shared" si="294"/>
        <v>0</v>
      </c>
      <c r="CC149" s="59">
        <f t="shared" si="295"/>
        <v>0</v>
      </c>
      <c r="CD149" s="191">
        <f t="shared" si="250"/>
        <v>0</v>
      </c>
      <c r="CE149" s="62">
        <f t="shared" si="296"/>
        <v>0</v>
      </c>
    </row>
    <row r="150" spans="1:83" x14ac:dyDescent="0.2">
      <c r="A150" s="364"/>
      <c r="B150" s="363"/>
      <c r="C150" s="362"/>
      <c r="D150" s="457"/>
      <c r="E150" s="366"/>
      <c r="G150" s="59">
        <f t="shared" si="251"/>
        <v>0</v>
      </c>
      <c r="H150" s="59" t="s">
        <v>277</v>
      </c>
      <c r="I150" s="59">
        <f t="shared" si="297"/>
        <v>0</v>
      </c>
      <c r="J150" s="59" t="s">
        <v>277</v>
      </c>
      <c r="K150" s="59">
        <f t="shared" si="298"/>
        <v>0</v>
      </c>
      <c r="L150" s="59" t="s">
        <v>277</v>
      </c>
      <c r="M150" s="59">
        <f t="shared" si="299"/>
        <v>0</v>
      </c>
      <c r="N150" s="59" t="s">
        <v>277</v>
      </c>
      <c r="O150" s="59">
        <f t="shared" si="300"/>
        <v>0</v>
      </c>
      <c r="P150" s="59"/>
      <c r="Q150" s="704">
        <f t="shared" si="301"/>
        <v>0</v>
      </c>
      <c r="R150" s="59"/>
      <c r="S150" s="59">
        <f t="shared" si="256"/>
        <v>0</v>
      </c>
      <c r="T150" s="59"/>
      <c r="U150" s="59">
        <f t="shared" si="247"/>
        <v>0</v>
      </c>
      <c r="V150" s="59"/>
      <c r="W150" s="59">
        <f t="shared" si="257"/>
        <v>0</v>
      </c>
      <c r="X150" s="59"/>
      <c r="Y150" s="367"/>
      <c r="Z150" s="687"/>
      <c r="AA150" s="59">
        <f t="shared" si="258"/>
        <v>0</v>
      </c>
      <c r="AB150" s="59"/>
      <c r="AC150" s="367"/>
      <c r="AD150" s="687"/>
      <c r="AE150" s="59">
        <f t="shared" si="259"/>
        <v>0</v>
      </c>
      <c r="AF150" s="59"/>
      <c r="AG150" s="367"/>
      <c r="AH150" s="687"/>
      <c r="AI150" s="62">
        <f t="shared" si="260"/>
        <v>0</v>
      </c>
      <c r="AJ150" s="59"/>
      <c r="AK150" s="59"/>
      <c r="AL150" s="63">
        <f t="shared" si="261"/>
        <v>0</v>
      </c>
      <c r="AM150" s="59">
        <f t="shared" si="262"/>
        <v>0</v>
      </c>
      <c r="AN150" s="59">
        <f t="shared" si="263"/>
        <v>0</v>
      </c>
      <c r="AO150" s="59">
        <f t="shared" si="264"/>
        <v>0</v>
      </c>
      <c r="AP150" s="59">
        <f t="shared" si="265"/>
        <v>0</v>
      </c>
      <c r="AQ150" s="59">
        <f t="shared" si="266"/>
        <v>0</v>
      </c>
      <c r="AR150" s="59">
        <f t="shared" si="267"/>
        <v>0</v>
      </c>
      <c r="AS150" s="59">
        <f t="shared" si="268"/>
        <v>0</v>
      </c>
      <c r="AT150" s="59">
        <f t="shared" si="198"/>
        <v>0</v>
      </c>
      <c r="AU150" s="59">
        <f t="shared" si="269"/>
        <v>0</v>
      </c>
      <c r="AV150" s="59">
        <f t="shared" si="270"/>
        <v>0</v>
      </c>
      <c r="AW150" s="59">
        <f t="shared" si="271"/>
        <v>0</v>
      </c>
      <c r="AX150" s="191">
        <f t="shared" si="248"/>
        <v>0</v>
      </c>
      <c r="AY150" s="62">
        <f t="shared" si="272"/>
        <v>0</v>
      </c>
      <c r="AZ150" s="59"/>
      <c r="BA150" s="64"/>
      <c r="BB150" s="59">
        <f t="shared" si="273"/>
        <v>0</v>
      </c>
      <c r="BC150" s="59">
        <f t="shared" si="274"/>
        <v>0</v>
      </c>
      <c r="BD150" s="59">
        <f t="shared" si="275"/>
        <v>0</v>
      </c>
      <c r="BE150" s="59">
        <f t="shared" si="276"/>
        <v>0</v>
      </c>
      <c r="BF150" s="59">
        <f t="shared" si="277"/>
        <v>0</v>
      </c>
      <c r="BG150" s="59">
        <f t="shared" si="278"/>
        <v>0</v>
      </c>
      <c r="BH150" s="59">
        <f t="shared" si="279"/>
        <v>0</v>
      </c>
      <c r="BI150" s="59">
        <f t="shared" si="280"/>
        <v>0</v>
      </c>
      <c r="BJ150" s="59">
        <f t="shared" si="199"/>
        <v>0</v>
      </c>
      <c r="BK150" s="59">
        <f t="shared" si="281"/>
        <v>0</v>
      </c>
      <c r="BL150" s="59">
        <f t="shared" si="282"/>
        <v>0</v>
      </c>
      <c r="BM150" s="59">
        <f t="shared" si="283"/>
        <v>0</v>
      </c>
      <c r="BN150" s="191">
        <f t="shared" si="249"/>
        <v>0</v>
      </c>
      <c r="BO150" s="62">
        <f t="shared" si="284"/>
        <v>0</v>
      </c>
      <c r="BP150" s="59"/>
      <c r="BQ150" s="64"/>
      <c r="BR150" s="59">
        <f t="shared" si="285"/>
        <v>0</v>
      </c>
      <c r="BS150" s="59">
        <f t="shared" si="286"/>
        <v>0</v>
      </c>
      <c r="BT150" s="59">
        <f t="shared" si="287"/>
        <v>0</v>
      </c>
      <c r="BU150" s="59">
        <f t="shared" si="288"/>
        <v>0</v>
      </c>
      <c r="BV150" s="59">
        <f t="shared" si="289"/>
        <v>0</v>
      </c>
      <c r="BW150" s="59">
        <f t="shared" si="290"/>
        <v>0</v>
      </c>
      <c r="BX150" s="59">
        <f t="shared" si="291"/>
        <v>0</v>
      </c>
      <c r="BY150" s="59">
        <f t="shared" si="292"/>
        <v>0</v>
      </c>
      <c r="BZ150" s="59">
        <f t="shared" si="200"/>
        <v>0</v>
      </c>
      <c r="CA150" s="59">
        <f t="shared" si="293"/>
        <v>0</v>
      </c>
      <c r="CB150" s="59">
        <f t="shared" si="294"/>
        <v>0</v>
      </c>
      <c r="CC150" s="59">
        <f t="shared" si="295"/>
        <v>0</v>
      </c>
      <c r="CD150" s="191">
        <f t="shared" si="250"/>
        <v>0</v>
      </c>
      <c r="CE150" s="62">
        <f t="shared" si="296"/>
        <v>0</v>
      </c>
    </row>
    <row r="151" spans="1:83" x14ac:dyDescent="0.2">
      <c r="A151" s="364"/>
      <c r="B151" s="363"/>
      <c r="C151" s="362"/>
      <c r="D151" s="457"/>
      <c r="E151" s="366"/>
      <c r="G151" s="59">
        <f t="shared" si="251"/>
        <v>0</v>
      </c>
      <c r="H151" s="59" t="s">
        <v>277</v>
      </c>
      <c r="I151" s="59">
        <f t="shared" si="297"/>
        <v>0</v>
      </c>
      <c r="J151" s="59" t="s">
        <v>277</v>
      </c>
      <c r="K151" s="59">
        <f t="shared" si="298"/>
        <v>0</v>
      </c>
      <c r="L151" s="59" t="s">
        <v>277</v>
      </c>
      <c r="M151" s="59">
        <f t="shared" si="299"/>
        <v>0</v>
      </c>
      <c r="N151" s="59" t="s">
        <v>277</v>
      </c>
      <c r="O151" s="59">
        <f t="shared" si="300"/>
        <v>0</v>
      </c>
      <c r="P151" s="59"/>
      <c r="Q151" s="704">
        <f t="shared" si="301"/>
        <v>0</v>
      </c>
      <c r="R151" s="59"/>
      <c r="S151" s="59">
        <f t="shared" si="256"/>
        <v>0</v>
      </c>
      <c r="T151" s="59"/>
      <c r="U151" s="59">
        <f t="shared" si="247"/>
        <v>0</v>
      </c>
      <c r="V151" s="59"/>
      <c r="W151" s="59">
        <f t="shared" si="257"/>
        <v>0</v>
      </c>
      <c r="X151" s="59"/>
      <c r="Y151" s="367"/>
      <c r="Z151" s="687"/>
      <c r="AA151" s="59">
        <f t="shared" si="258"/>
        <v>0</v>
      </c>
      <c r="AB151" s="59"/>
      <c r="AC151" s="367"/>
      <c r="AD151" s="687"/>
      <c r="AE151" s="59">
        <f t="shared" si="259"/>
        <v>0</v>
      </c>
      <c r="AF151" s="59"/>
      <c r="AG151" s="367"/>
      <c r="AH151" s="687"/>
      <c r="AI151" s="62">
        <f t="shared" si="260"/>
        <v>0</v>
      </c>
      <c r="AJ151" s="59"/>
      <c r="AK151" s="59"/>
      <c r="AL151" s="63">
        <f t="shared" si="261"/>
        <v>0</v>
      </c>
      <c r="AM151" s="59">
        <f t="shared" si="262"/>
        <v>0</v>
      </c>
      <c r="AN151" s="59">
        <f t="shared" si="263"/>
        <v>0</v>
      </c>
      <c r="AO151" s="59">
        <f t="shared" si="264"/>
        <v>0</v>
      </c>
      <c r="AP151" s="59">
        <f t="shared" si="265"/>
        <v>0</v>
      </c>
      <c r="AQ151" s="59">
        <f t="shared" si="266"/>
        <v>0</v>
      </c>
      <c r="AR151" s="59">
        <f t="shared" si="267"/>
        <v>0</v>
      </c>
      <c r="AS151" s="59">
        <f t="shared" si="268"/>
        <v>0</v>
      </c>
      <c r="AT151" s="59">
        <f t="shared" si="198"/>
        <v>0</v>
      </c>
      <c r="AU151" s="59">
        <f t="shared" si="269"/>
        <v>0</v>
      </c>
      <c r="AV151" s="59">
        <f t="shared" si="270"/>
        <v>0</v>
      </c>
      <c r="AW151" s="59">
        <f t="shared" si="271"/>
        <v>0</v>
      </c>
      <c r="AX151" s="191">
        <f t="shared" si="248"/>
        <v>0</v>
      </c>
      <c r="AY151" s="62">
        <f t="shared" si="272"/>
        <v>0</v>
      </c>
      <c r="AZ151" s="59"/>
      <c r="BA151" s="64"/>
      <c r="BB151" s="59">
        <f t="shared" si="273"/>
        <v>0</v>
      </c>
      <c r="BC151" s="59">
        <f t="shared" si="274"/>
        <v>0</v>
      </c>
      <c r="BD151" s="59">
        <f t="shared" si="275"/>
        <v>0</v>
      </c>
      <c r="BE151" s="59">
        <f t="shared" si="276"/>
        <v>0</v>
      </c>
      <c r="BF151" s="59">
        <f t="shared" si="277"/>
        <v>0</v>
      </c>
      <c r="BG151" s="59">
        <f t="shared" si="278"/>
        <v>0</v>
      </c>
      <c r="BH151" s="59">
        <f t="shared" si="279"/>
        <v>0</v>
      </c>
      <c r="BI151" s="59">
        <f t="shared" si="280"/>
        <v>0</v>
      </c>
      <c r="BJ151" s="59">
        <f t="shared" si="199"/>
        <v>0</v>
      </c>
      <c r="BK151" s="59">
        <f t="shared" si="281"/>
        <v>0</v>
      </c>
      <c r="BL151" s="59">
        <f t="shared" si="282"/>
        <v>0</v>
      </c>
      <c r="BM151" s="59">
        <f t="shared" si="283"/>
        <v>0</v>
      </c>
      <c r="BN151" s="191">
        <f t="shared" si="249"/>
        <v>0</v>
      </c>
      <c r="BO151" s="62">
        <f t="shared" si="284"/>
        <v>0</v>
      </c>
      <c r="BP151" s="59"/>
      <c r="BQ151" s="64"/>
      <c r="BR151" s="59">
        <f t="shared" si="285"/>
        <v>0</v>
      </c>
      <c r="BS151" s="59">
        <f t="shared" si="286"/>
        <v>0</v>
      </c>
      <c r="BT151" s="59">
        <f t="shared" si="287"/>
        <v>0</v>
      </c>
      <c r="BU151" s="59">
        <f t="shared" si="288"/>
        <v>0</v>
      </c>
      <c r="BV151" s="59">
        <f t="shared" si="289"/>
        <v>0</v>
      </c>
      <c r="BW151" s="59">
        <f t="shared" si="290"/>
        <v>0</v>
      </c>
      <c r="BX151" s="59">
        <f t="shared" si="291"/>
        <v>0</v>
      </c>
      <c r="BY151" s="59">
        <f t="shared" si="292"/>
        <v>0</v>
      </c>
      <c r="BZ151" s="59">
        <f t="shared" si="200"/>
        <v>0</v>
      </c>
      <c r="CA151" s="59">
        <f t="shared" si="293"/>
        <v>0</v>
      </c>
      <c r="CB151" s="59">
        <f t="shared" si="294"/>
        <v>0</v>
      </c>
      <c r="CC151" s="59">
        <f t="shared" si="295"/>
        <v>0</v>
      </c>
      <c r="CD151" s="191">
        <f t="shared" si="250"/>
        <v>0</v>
      </c>
      <c r="CE151" s="62">
        <f t="shared" si="296"/>
        <v>0</v>
      </c>
    </row>
    <row r="152" spans="1:83" x14ac:dyDescent="0.2">
      <c r="A152" s="364"/>
      <c r="B152" s="363"/>
      <c r="C152" s="362"/>
      <c r="D152" s="457"/>
      <c r="E152" s="366"/>
      <c r="G152" s="59">
        <f t="shared" si="251"/>
        <v>0</v>
      </c>
      <c r="H152" s="59" t="s">
        <v>278</v>
      </c>
      <c r="I152" s="59">
        <f t="shared" si="297"/>
        <v>0</v>
      </c>
      <c r="J152" s="59" t="s">
        <v>277</v>
      </c>
      <c r="K152" s="59">
        <f t="shared" si="298"/>
        <v>0</v>
      </c>
      <c r="L152" s="59" t="s">
        <v>277</v>
      </c>
      <c r="M152" s="59">
        <f t="shared" si="299"/>
        <v>0</v>
      </c>
      <c r="N152" s="59" t="s">
        <v>277</v>
      </c>
      <c r="O152" s="59">
        <f t="shared" si="300"/>
        <v>0</v>
      </c>
      <c r="P152" s="59"/>
      <c r="Q152" s="704">
        <f t="shared" si="301"/>
        <v>0</v>
      </c>
      <c r="R152" s="59"/>
      <c r="S152" s="59">
        <f t="shared" si="256"/>
        <v>0</v>
      </c>
      <c r="T152" s="59"/>
      <c r="U152" s="59">
        <f t="shared" si="247"/>
        <v>0</v>
      </c>
      <c r="V152" s="59"/>
      <c r="W152" s="59">
        <f t="shared" si="257"/>
        <v>0</v>
      </c>
      <c r="X152" s="59"/>
      <c r="Y152" s="367"/>
      <c r="Z152" s="687"/>
      <c r="AA152" s="59">
        <f t="shared" si="258"/>
        <v>0</v>
      </c>
      <c r="AB152" s="59"/>
      <c r="AC152" s="367"/>
      <c r="AD152" s="687"/>
      <c r="AE152" s="59">
        <f t="shared" si="259"/>
        <v>0</v>
      </c>
      <c r="AF152" s="59"/>
      <c r="AG152" s="367"/>
      <c r="AH152" s="687"/>
      <c r="AI152" s="62">
        <f t="shared" si="260"/>
        <v>0</v>
      </c>
      <c r="AJ152" s="59"/>
      <c r="AK152" s="59"/>
      <c r="AL152" s="63">
        <f t="shared" si="261"/>
        <v>0</v>
      </c>
      <c r="AM152" s="59">
        <f t="shared" si="262"/>
        <v>0</v>
      </c>
      <c r="AN152" s="59">
        <f t="shared" si="263"/>
        <v>0</v>
      </c>
      <c r="AO152" s="59">
        <f t="shared" si="264"/>
        <v>0</v>
      </c>
      <c r="AP152" s="59">
        <f t="shared" si="265"/>
        <v>0</v>
      </c>
      <c r="AQ152" s="59">
        <f t="shared" si="266"/>
        <v>0</v>
      </c>
      <c r="AR152" s="59">
        <f t="shared" si="267"/>
        <v>0</v>
      </c>
      <c r="AS152" s="59">
        <f t="shared" si="268"/>
        <v>0</v>
      </c>
      <c r="AT152" s="59">
        <f t="shared" si="198"/>
        <v>0</v>
      </c>
      <c r="AU152" s="59">
        <f t="shared" si="269"/>
        <v>0</v>
      </c>
      <c r="AV152" s="59">
        <f t="shared" si="270"/>
        <v>0</v>
      </c>
      <c r="AW152" s="59">
        <f t="shared" si="271"/>
        <v>0</v>
      </c>
      <c r="AX152" s="191">
        <f t="shared" si="248"/>
        <v>0</v>
      </c>
      <c r="AY152" s="62">
        <f t="shared" si="272"/>
        <v>0</v>
      </c>
      <c r="AZ152" s="59"/>
      <c r="BA152" s="64"/>
      <c r="BB152" s="59">
        <f t="shared" si="273"/>
        <v>0</v>
      </c>
      <c r="BC152" s="59">
        <f t="shared" si="274"/>
        <v>0</v>
      </c>
      <c r="BD152" s="59">
        <f t="shared" si="275"/>
        <v>0</v>
      </c>
      <c r="BE152" s="59">
        <f t="shared" si="276"/>
        <v>0</v>
      </c>
      <c r="BF152" s="59">
        <f t="shared" si="277"/>
        <v>0</v>
      </c>
      <c r="BG152" s="59">
        <f t="shared" si="278"/>
        <v>0</v>
      </c>
      <c r="BH152" s="59">
        <f t="shared" si="279"/>
        <v>0</v>
      </c>
      <c r="BI152" s="59">
        <f t="shared" si="280"/>
        <v>0</v>
      </c>
      <c r="BJ152" s="59">
        <f t="shared" si="199"/>
        <v>0</v>
      </c>
      <c r="BK152" s="59">
        <f t="shared" si="281"/>
        <v>0</v>
      </c>
      <c r="BL152" s="59">
        <f t="shared" si="282"/>
        <v>0</v>
      </c>
      <c r="BM152" s="59">
        <f t="shared" si="283"/>
        <v>0</v>
      </c>
      <c r="BN152" s="191">
        <f t="shared" si="249"/>
        <v>0</v>
      </c>
      <c r="BO152" s="62">
        <f t="shared" si="284"/>
        <v>0</v>
      </c>
      <c r="BP152" s="59"/>
      <c r="BQ152" s="64"/>
      <c r="BR152" s="59">
        <f t="shared" si="285"/>
        <v>0</v>
      </c>
      <c r="BS152" s="59">
        <f t="shared" si="286"/>
        <v>0</v>
      </c>
      <c r="BT152" s="59">
        <f t="shared" si="287"/>
        <v>0</v>
      </c>
      <c r="BU152" s="59">
        <f t="shared" si="288"/>
        <v>0</v>
      </c>
      <c r="BV152" s="59">
        <f t="shared" si="289"/>
        <v>0</v>
      </c>
      <c r="BW152" s="59">
        <f t="shared" si="290"/>
        <v>0</v>
      </c>
      <c r="BX152" s="59">
        <f t="shared" si="291"/>
        <v>0</v>
      </c>
      <c r="BY152" s="59">
        <f t="shared" si="292"/>
        <v>0</v>
      </c>
      <c r="BZ152" s="59">
        <f t="shared" si="200"/>
        <v>0</v>
      </c>
      <c r="CA152" s="59">
        <f t="shared" si="293"/>
        <v>0</v>
      </c>
      <c r="CB152" s="59">
        <f t="shared" si="294"/>
        <v>0</v>
      </c>
      <c r="CC152" s="59">
        <f t="shared" si="295"/>
        <v>0</v>
      </c>
      <c r="CD152" s="191">
        <f t="shared" si="250"/>
        <v>0</v>
      </c>
      <c r="CE152" s="62">
        <f t="shared" si="296"/>
        <v>0</v>
      </c>
    </row>
    <row r="153" spans="1:83" x14ac:dyDescent="0.2">
      <c r="A153" s="364"/>
      <c r="B153" s="363"/>
      <c r="C153" s="362"/>
      <c r="D153" s="457"/>
      <c r="E153" s="366"/>
      <c r="G153" s="59">
        <f t="shared" si="251"/>
        <v>0</v>
      </c>
      <c r="H153" s="59" t="s">
        <v>277</v>
      </c>
      <c r="I153" s="59">
        <f t="shared" si="297"/>
        <v>0</v>
      </c>
      <c r="J153" s="59" t="s">
        <v>277</v>
      </c>
      <c r="K153" s="59">
        <f t="shared" si="298"/>
        <v>0</v>
      </c>
      <c r="L153" s="59" t="s">
        <v>277</v>
      </c>
      <c r="M153" s="59">
        <f t="shared" si="299"/>
        <v>0</v>
      </c>
      <c r="N153" s="59" t="s">
        <v>277</v>
      </c>
      <c r="O153" s="59">
        <f t="shared" si="300"/>
        <v>0</v>
      </c>
      <c r="P153" s="59"/>
      <c r="Q153" s="704">
        <f t="shared" si="301"/>
        <v>0</v>
      </c>
      <c r="R153" s="59"/>
      <c r="S153" s="59">
        <f t="shared" si="256"/>
        <v>0</v>
      </c>
      <c r="T153" s="59"/>
      <c r="U153" s="59">
        <f t="shared" si="247"/>
        <v>0</v>
      </c>
      <c r="V153" s="59"/>
      <c r="W153" s="59">
        <f t="shared" si="257"/>
        <v>0</v>
      </c>
      <c r="X153" s="59"/>
      <c r="Y153" s="367"/>
      <c r="Z153" s="687"/>
      <c r="AA153" s="59">
        <f t="shared" si="258"/>
        <v>0</v>
      </c>
      <c r="AB153" s="59"/>
      <c r="AC153" s="367"/>
      <c r="AD153" s="687"/>
      <c r="AE153" s="59">
        <f t="shared" si="259"/>
        <v>0</v>
      </c>
      <c r="AF153" s="59"/>
      <c r="AG153" s="367"/>
      <c r="AH153" s="687"/>
      <c r="AI153" s="62">
        <f t="shared" si="260"/>
        <v>0</v>
      </c>
      <c r="AJ153" s="59"/>
      <c r="AK153" s="59"/>
      <c r="AL153" s="63">
        <f t="shared" si="261"/>
        <v>0</v>
      </c>
      <c r="AM153" s="59">
        <f t="shared" si="262"/>
        <v>0</v>
      </c>
      <c r="AN153" s="59">
        <f t="shared" si="263"/>
        <v>0</v>
      </c>
      <c r="AO153" s="59">
        <f t="shared" si="264"/>
        <v>0</v>
      </c>
      <c r="AP153" s="59">
        <f t="shared" si="265"/>
        <v>0</v>
      </c>
      <c r="AQ153" s="59">
        <f t="shared" si="266"/>
        <v>0</v>
      </c>
      <c r="AR153" s="59">
        <f t="shared" si="267"/>
        <v>0</v>
      </c>
      <c r="AS153" s="59">
        <f t="shared" si="268"/>
        <v>0</v>
      </c>
      <c r="AT153" s="59">
        <f t="shared" si="198"/>
        <v>0</v>
      </c>
      <c r="AU153" s="59">
        <f t="shared" si="269"/>
        <v>0</v>
      </c>
      <c r="AV153" s="59">
        <f t="shared" si="270"/>
        <v>0</v>
      </c>
      <c r="AW153" s="59">
        <f t="shared" si="271"/>
        <v>0</v>
      </c>
      <c r="AX153" s="191">
        <f t="shared" si="248"/>
        <v>0</v>
      </c>
      <c r="AY153" s="62">
        <f t="shared" si="272"/>
        <v>0</v>
      </c>
      <c r="AZ153" s="59"/>
      <c r="BA153" s="64"/>
      <c r="BB153" s="59">
        <f t="shared" si="273"/>
        <v>0</v>
      </c>
      <c r="BC153" s="59">
        <f t="shared" si="274"/>
        <v>0</v>
      </c>
      <c r="BD153" s="59">
        <f t="shared" si="275"/>
        <v>0</v>
      </c>
      <c r="BE153" s="59">
        <f t="shared" si="276"/>
        <v>0</v>
      </c>
      <c r="BF153" s="59">
        <f t="shared" si="277"/>
        <v>0</v>
      </c>
      <c r="BG153" s="59">
        <f t="shared" si="278"/>
        <v>0</v>
      </c>
      <c r="BH153" s="59">
        <f t="shared" si="279"/>
        <v>0</v>
      </c>
      <c r="BI153" s="59">
        <f t="shared" si="280"/>
        <v>0</v>
      </c>
      <c r="BJ153" s="59">
        <f t="shared" si="199"/>
        <v>0</v>
      </c>
      <c r="BK153" s="59">
        <f t="shared" si="281"/>
        <v>0</v>
      </c>
      <c r="BL153" s="59">
        <f t="shared" si="282"/>
        <v>0</v>
      </c>
      <c r="BM153" s="59">
        <f t="shared" si="283"/>
        <v>0</v>
      </c>
      <c r="BN153" s="191">
        <f t="shared" si="249"/>
        <v>0</v>
      </c>
      <c r="BO153" s="62">
        <f t="shared" si="284"/>
        <v>0</v>
      </c>
      <c r="BP153" s="59"/>
      <c r="BQ153" s="64"/>
      <c r="BR153" s="59">
        <f t="shared" si="285"/>
        <v>0</v>
      </c>
      <c r="BS153" s="59">
        <f t="shared" si="286"/>
        <v>0</v>
      </c>
      <c r="BT153" s="59">
        <f t="shared" si="287"/>
        <v>0</v>
      </c>
      <c r="BU153" s="59">
        <f t="shared" si="288"/>
        <v>0</v>
      </c>
      <c r="BV153" s="59">
        <f t="shared" si="289"/>
        <v>0</v>
      </c>
      <c r="BW153" s="59">
        <f t="shared" si="290"/>
        <v>0</v>
      </c>
      <c r="BX153" s="59">
        <f t="shared" si="291"/>
        <v>0</v>
      </c>
      <c r="BY153" s="59">
        <f t="shared" si="292"/>
        <v>0</v>
      </c>
      <c r="BZ153" s="59">
        <f t="shared" si="200"/>
        <v>0</v>
      </c>
      <c r="CA153" s="59">
        <f t="shared" si="293"/>
        <v>0</v>
      </c>
      <c r="CB153" s="59">
        <f t="shared" si="294"/>
        <v>0</v>
      </c>
      <c r="CC153" s="59">
        <f t="shared" si="295"/>
        <v>0</v>
      </c>
      <c r="CD153" s="191">
        <f t="shared" si="250"/>
        <v>0</v>
      </c>
      <c r="CE153" s="62">
        <f t="shared" si="296"/>
        <v>0</v>
      </c>
    </row>
    <row r="154" spans="1:83" x14ac:dyDescent="0.2">
      <c r="A154" s="364"/>
      <c r="B154" s="363"/>
      <c r="C154" s="362"/>
      <c r="D154" s="457"/>
      <c r="E154" s="366"/>
      <c r="G154" s="59">
        <f t="shared" si="251"/>
        <v>0</v>
      </c>
      <c r="H154" s="59" t="s">
        <v>277</v>
      </c>
      <c r="I154" s="59">
        <f t="shared" si="297"/>
        <v>0</v>
      </c>
      <c r="J154" s="59" t="s">
        <v>277</v>
      </c>
      <c r="K154" s="59">
        <f t="shared" si="298"/>
        <v>0</v>
      </c>
      <c r="L154" s="59" t="s">
        <v>277</v>
      </c>
      <c r="M154" s="59">
        <f t="shared" si="299"/>
        <v>0</v>
      </c>
      <c r="N154" s="59" t="s">
        <v>277</v>
      </c>
      <c r="O154" s="59">
        <f t="shared" si="300"/>
        <v>0</v>
      </c>
      <c r="P154" s="59"/>
      <c r="Q154" s="704">
        <f t="shared" si="301"/>
        <v>0</v>
      </c>
      <c r="R154" s="59"/>
      <c r="S154" s="59">
        <f t="shared" si="256"/>
        <v>0</v>
      </c>
      <c r="T154" s="59"/>
      <c r="U154" s="59">
        <f t="shared" si="247"/>
        <v>0</v>
      </c>
      <c r="V154" s="59"/>
      <c r="W154" s="59">
        <f t="shared" si="257"/>
        <v>0</v>
      </c>
      <c r="X154" s="59"/>
      <c r="Y154" s="367"/>
      <c r="Z154" s="687"/>
      <c r="AA154" s="59">
        <f t="shared" si="258"/>
        <v>0</v>
      </c>
      <c r="AB154" s="59"/>
      <c r="AC154" s="367"/>
      <c r="AD154" s="687"/>
      <c r="AE154" s="59">
        <f t="shared" si="259"/>
        <v>0</v>
      </c>
      <c r="AF154" s="59"/>
      <c r="AG154" s="367"/>
      <c r="AH154" s="687"/>
      <c r="AI154" s="62">
        <f t="shared" si="260"/>
        <v>0</v>
      </c>
      <c r="AJ154" s="59"/>
      <c r="AK154" s="59"/>
      <c r="AL154" s="63">
        <f t="shared" si="261"/>
        <v>0</v>
      </c>
      <c r="AM154" s="59">
        <f t="shared" si="262"/>
        <v>0</v>
      </c>
      <c r="AN154" s="59">
        <f t="shared" si="263"/>
        <v>0</v>
      </c>
      <c r="AO154" s="59">
        <f t="shared" si="264"/>
        <v>0</v>
      </c>
      <c r="AP154" s="59">
        <f t="shared" si="265"/>
        <v>0</v>
      </c>
      <c r="AQ154" s="59">
        <f t="shared" si="266"/>
        <v>0</v>
      </c>
      <c r="AR154" s="59">
        <f t="shared" si="267"/>
        <v>0</v>
      </c>
      <c r="AS154" s="59">
        <f t="shared" si="268"/>
        <v>0</v>
      </c>
      <c r="AT154" s="59">
        <f t="shared" ref="AT154:AT172" si="302">IF(Y154="SO",W154,0)</f>
        <v>0</v>
      </c>
      <c r="AU154" s="59">
        <f t="shared" si="269"/>
        <v>0</v>
      </c>
      <c r="AV154" s="59">
        <f t="shared" si="270"/>
        <v>0</v>
      </c>
      <c r="AW154" s="59">
        <f t="shared" si="271"/>
        <v>0</v>
      </c>
      <c r="AX154" s="191">
        <f t="shared" si="248"/>
        <v>0</v>
      </c>
      <c r="AY154" s="62">
        <f t="shared" si="272"/>
        <v>0</v>
      </c>
      <c r="AZ154" s="59"/>
      <c r="BA154" s="64"/>
      <c r="BB154" s="59">
        <f t="shared" si="273"/>
        <v>0</v>
      </c>
      <c r="BC154" s="59">
        <f t="shared" si="274"/>
        <v>0</v>
      </c>
      <c r="BD154" s="59">
        <f t="shared" si="275"/>
        <v>0</v>
      </c>
      <c r="BE154" s="59">
        <f t="shared" si="276"/>
        <v>0</v>
      </c>
      <c r="BF154" s="59">
        <f t="shared" si="277"/>
        <v>0</v>
      </c>
      <c r="BG154" s="59">
        <f t="shared" si="278"/>
        <v>0</v>
      </c>
      <c r="BH154" s="59">
        <f t="shared" si="279"/>
        <v>0</v>
      </c>
      <c r="BI154" s="59">
        <f t="shared" si="280"/>
        <v>0</v>
      </c>
      <c r="BJ154" s="59">
        <f t="shared" ref="BJ154:BJ172" si="303">IF(AC154="SO",AA154,0)</f>
        <v>0</v>
      </c>
      <c r="BK154" s="59">
        <f t="shared" si="281"/>
        <v>0</v>
      </c>
      <c r="BL154" s="59">
        <f t="shared" si="282"/>
        <v>0</v>
      </c>
      <c r="BM154" s="59">
        <f t="shared" si="283"/>
        <v>0</v>
      </c>
      <c r="BN154" s="191">
        <f t="shared" si="249"/>
        <v>0</v>
      </c>
      <c r="BO154" s="62">
        <f t="shared" si="284"/>
        <v>0</v>
      </c>
      <c r="BP154" s="59"/>
      <c r="BQ154" s="64"/>
      <c r="BR154" s="59">
        <f t="shared" si="285"/>
        <v>0</v>
      </c>
      <c r="BS154" s="59">
        <f t="shared" si="286"/>
        <v>0</v>
      </c>
      <c r="BT154" s="59">
        <f t="shared" si="287"/>
        <v>0</v>
      </c>
      <c r="BU154" s="59">
        <f t="shared" si="288"/>
        <v>0</v>
      </c>
      <c r="BV154" s="59">
        <f t="shared" si="289"/>
        <v>0</v>
      </c>
      <c r="BW154" s="59">
        <f t="shared" si="290"/>
        <v>0</v>
      </c>
      <c r="BX154" s="59">
        <f t="shared" si="291"/>
        <v>0</v>
      </c>
      <c r="BY154" s="59">
        <f t="shared" si="292"/>
        <v>0</v>
      </c>
      <c r="BZ154" s="59">
        <f t="shared" ref="BZ154:BZ172" si="304">IF(AG154="SO",AE154,0)</f>
        <v>0</v>
      </c>
      <c r="CA154" s="59">
        <f t="shared" si="293"/>
        <v>0</v>
      </c>
      <c r="CB154" s="59">
        <f t="shared" si="294"/>
        <v>0</v>
      </c>
      <c r="CC154" s="59">
        <f t="shared" si="295"/>
        <v>0</v>
      </c>
      <c r="CD154" s="191">
        <f t="shared" si="250"/>
        <v>0</v>
      </c>
      <c r="CE154" s="62">
        <f t="shared" si="296"/>
        <v>0</v>
      </c>
    </row>
    <row r="155" spans="1:83" x14ac:dyDescent="0.2">
      <c r="A155" s="364"/>
      <c r="B155" s="363"/>
      <c r="C155" s="362"/>
      <c r="D155" s="457"/>
      <c r="E155" s="366"/>
      <c r="G155" s="59">
        <f t="shared" si="251"/>
        <v>0</v>
      </c>
      <c r="H155" s="59"/>
      <c r="I155" s="59">
        <f t="shared" ref="I155:I172" si="305">IF(E155="G-S",C155,0)</f>
        <v>0</v>
      </c>
      <c r="J155" s="59"/>
      <c r="K155" s="59">
        <f t="shared" ref="K155:K172" si="306">IF(E155="G-I",C155,0)</f>
        <v>0</v>
      </c>
      <c r="L155" s="59"/>
      <c r="M155" s="59">
        <f t="shared" ref="M155:M172" si="307">IF(E155="G-U",C155,0)</f>
        <v>0</v>
      </c>
      <c r="N155" s="59"/>
      <c r="O155" s="59">
        <f t="shared" ref="O155:O172" si="308">IF(E155="G-G",C155,0)</f>
        <v>0</v>
      </c>
      <c r="P155" s="59"/>
      <c r="Q155" s="704">
        <f t="shared" si="301"/>
        <v>0</v>
      </c>
      <c r="R155" s="59"/>
      <c r="S155" s="59">
        <f t="shared" si="256"/>
        <v>0</v>
      </c>
      <c r="T155" s="59"/>
      <c r="U155" s="59">
        <f t="shared" si="247"/>
        <v>0</v>
      </c>
      <c r="V155" s="59"/>
      <c r="W155" s="59">
        <f t="shared" si="257"/>
        <v>0</v>
      </c>
      <c r="X155" s="59"/>
      <c r="Y155" s="367"/>
      <c r="Z155" s="687"/>
      <c r="AA155" s="59">
        <f t="shared" si="258"/>
        <v>0</v>
      </c>
      <c r="AB155" s="59"/>
      <c r="AC155" s="367"/>
      <c r="AD155" s="687"/>
      <c r="AE155" s="59">
        <f t="shared" ref="AE155:AE172" si="309">IF(E155="C",C155,0)</f>
        <v>0</v>
      </c>
      <c r="AF155" s="59"/>
      <c r="AG155" s="367"/>
      <c r="AH155" s="687"/>
      <c r="AI155" s="62">
        <f t="shared" si="260"/>
        <v>0</v>
      </c>
      <c r="AJ155" s="59"/>
      <c r="AK155" s="59"/>
      <c r="AL155" s="63">
        <f t="shared" si="261"/>
        <v>0</v>
      </c>
      <c r="AM155" s="59">
        <f t="shared" si="262"/>
        <v>0</v>
      </c>
      <c r="AN155" s="59">
        <f t="shared" si="263"/>
        <v>0</v>
      </c>
      <c r="AO155" s="59">
        <f t="shared" si="264"/>
        <v>0</v>
      </c>
      <c r="AP155" s="59">
        <f t="shared" si="265"/>
        <v>0</v>
      </c>
      <c r="AQ155" s="59">
        <f t="shared" si="266"/>
        <v>0</v>
      </c>
      <c r="AR155" s="59">
        <f t="shared" si="267"/>
        <v>0</v>
      </c>
      <c r="AS155" s="59">
        <f t="shared" si="268"/>
        <v>0</v>
      </c>
      <c r="AT155" s="59">
        <f t="shared" si="302"/>
        <v>0</v>
      </c>
      <c r="AU155" s="59">
        <f t="shared" si="269"/>
        <v>0</v>
      </c>
      <c r="AV155" s="59">
        <f t="shared" si="270"/>
        <v>0</v>
      </c>
      <c r="AW155" s="59">
        <f t="shared" si="271"/>
        <v>0</v>
      </c>
      <c r="AX155" s="191">
        <f t="shared" si="248"/>
        <v>0</v>
      </c>
      <c r="AY155" s="62">
        <f t="shared" si="272"/>
        <v>0</v>
      </c>
      <c r="AZ155" s="59"/>
      <c r="BA155" s="64"/>
      <c r="BB155" s="59">
        <f t="shared" si="273"/>
        <v>0</v>
      </c>
      <c r="BC155" s="59">
        <f t="shared" si="274"/>
        <v>0</v>
      </c>
      <c r="BD155" s="59">
        <f t="shared" si="275"/>
        <v>0</v>
      </c>
      <c r="BE155" s="59">
        <f t="shared" si="276"/>
        <v>0</v>
      </c>
      <c r="BF155" s="59">
        <f t="shared" si="277"/>
        <v>0</v>
      </c>
      <c r="BG155" s="59">
        <f t="shared" si="278"/>
        <v>0</v>
      </c>
      <c r="BH155" s="59">
        <f t="shared" si="279"/>
        <v>0</v>
      </c>
      <c r="BI155" s="59">
        <f t="shared" si="280"/>
        <v>0</v>
      </c>
      <c r="BJ155" s="59">
        <f t="shared" si="303"/>
        <v>0</v>
      </c>
      <c r="BK155" s="59">
        <f t="shared" si="281"/>
        <v>0</v>
      </c>
      <c r="BL155" s="59">
        <f t="shared" si="282"/>
        <v>0</v>
      </c>
      <c r="BM155" s="59">
        <f t="shared" si="283"/>
        <v>0</v>
      </c>
      <c r="BN155" s="191">
        <f t="shared" si="249"/>
        <v>0</v>
      </c>
      <c r="BO155" s="62">
        <f t="shared" si="284"/>
        <v>0</v>
      </c>
      <c r="BP155" s="59"/>
      <c r="BQ155" s="64"/>
      <c r="BR155" s="59">
        <f t="shared" si="285"/>
        <v>0</v>
      </c>
      <c r="BS155" s="59">
        <f t="shared" si="286"/>
        <v>0</v>
      </c>
      <c r="BT155" s="59">
        <f t="shared" si="287"/>
        <v>0</v>
      </c>
      <c r="BU155" s="59">
        <f t="shared" si="288"/>
        <v>0</v>
      </c>
      <c r="BV155" s="59">
        <f t="shared" si="289"/>
        <v>0</v>
      </c>
      <c r="BW155" s="59">
        <f t="shared" si="290"/>
        <v>0</v>
      </c>
      <c r="BX155" s="59">
        <f t="shared" si="291"/>
        <v>0</v>
      </c>
      <c r="BY155" s="59">
        <f t="shared" si="292"/>
        <v>0</v>
      </c>
      <c r="BZ155" s="59">
        <f t="shared" si="304"/>
        <v>0</v>
      </c>
      <c r="CA155" s="59">
        <f t="shared" si="293"/>
        <v>0</v>
      </c>
      <c r="CB155" s="59">
        <f t="shared" si="294"/>
        <v>0</v>
      </c>
      <c r="CC155" s="59">
        <f t="shared" si="295"/>
        <v>0</v>
      </c>
      <c r="CD155" s="191">
        <f t="shared" si="250"/>
        <v>0</v>
      </c>
      <c r="CE155" s="62">
        <f t="shared" si="296"/>
        <v>0</v>
      </c>
    </row>
    <row r="156" spans="1:83" x14ac:dyDescent="0.2">
      <c r="A156" s="364"/>
      <c r="B156" s="363"/>
      <c r="C156" s="362"/>
      <c r="D156" s="457"/>
      <c r="E156" s="366"/>
      <c r="G156" s="59">
        <f t="shared" si="251"/>
        <v>0</v>
      </c>
      <c r="H156" s="59"/>
      <c r="I156" s="59">
        <f t="shared" si="305"/>
        <v>0</v>
      </c>
      <c r="J156" s="59"/>
      <c r="K156" s="59">
        <f t="shared" si="306"/>
        <v>0</v>
      </c>
      <c r="L156" s="59"/>
      <c r="M156" s="59">
        <f t="shared" si="307"/>
        <v>0</v>
      </c>
      <c r="N156" s="59"/>
      <c r="O156" s="59">
        <f t="shared" si="308"/>
        <v>0</v>
      </c>
      <c r="P156" s="59"/>
      <c r="Q156" s="704">
        <f t="shared" si="301"/>
        <v>0</v>
      </c>
      <c r="R156" s="59"/>
      <c r="S156" s="59">
        <f t="shared" si="256"/>
        <v>0</v>
      </c>
      <c r="T156" s="59"/>
      <c r="U156" s="59">
        <f t="shared" si="247"/>
        <v>0</v>
      </c>
      <c r="V156" s="59"/>
      <c r="W156" s="59">
        <f t="shared" si="257"/>
        <v>0</v>
      </c>
      <c r="X156" s="59"/>
      <c r="Y156" s="367"/>
      <c r="Z156" s="687"/>
      <c r="AA156" s="59">
        <f t="shared" si="258"/>
        <v>0</v>
      </c>
      <c r="AB156" s="59"/>
      <c r="AC156" s="367"/>
      <c r="AD156" s="687"/>
      <c r="AE156" s="59">
        <f t="shared" si="309"/>
        <v>0</v>
      </c>
      <c r="AF156" s="59"/>
      <c r="AG156" s="367"/>
      <c r="AH156" s="687"/>
      <c r="AI156" s="62">
        <f t="shared" si="260"/>
        <v>0</v>
      </c>
      <c r="AJ156" s="59"/>
      <c r="AK156" s="59"/>
      <c r="AL156" s="63">
        <f t="shared" si="261"/>
        <v>0</v>
      </c>
      <c r="AM156" s="59">
        <f t="shared" si="262"/>
        <v>0</v>
      </c>
      <c r="AN156" s="59">
        <f t="shared" si="263"/>
        <v>0</v>
      </c>
      <c r="AO156" s="59">
        <f t="shared" si="264"/>
        <v>0</v>
      </c>
      <c r="AP156" s="59">
        <f t="shared" si="265"/>
        <v>0</v>
      </c>
      <c r="AQ156" s="59">
        <f t="shared" si="266"/>
        <v>0</v>
      </c>
      <c r="AR156" s="59">
        <f t="shared" si="267"/>
        <v>0</v>
      </c>
      <c r="AS156" s="59">
        <f t="shared" si="268"/>
        <v>0</v>
      </c>
      <c r="AT156" s="59">
        <f t="shared" si="302"/>
        <v>0</v>
      </c>
      <c r="AU156" s="59">
        <f t="shared" si="269"/>
        <v>0</v>
      </c>
      <c r="AV156" s="59">
        <f t="shared" si="270"/>
        <v>0</v>
      </c>
      <c r="AW156" s="59">
        <f t="shared" si="271"/>
        <v>0</v>
      </c>
      <c r="AX156" s="191">
        <f t="shared" si="248"/>
        <v>0</v>
      </c>
      <c r="AY156" s="62">
        <f t="shared" si="272"/>
        <v>0</v>
      </c>
      <c r="AZ156" s="59"/>
      <c r="BA156" s="64"/>
      <c r="BB156" s="59">
        <f t="shared" si="273"/>
        <v>0</v>
      </c>
      <c r="BC156" s="59">
        <f t="shared" si="274"/>
        <v>0</v>
      </c>
      <c r="BD156" s="59">
        <f t="shared" si="275"/>
        <v>0</v>
      </c>
      <c r="BE156" s="59">
        <f t="shared" si="276"/>
        <v>0</v>
      </c>
      <c r="BF156" s="59">
        <f t="shared" si="277"/>
        <v>0</v>
      </c>
      <c r="BG156" s="59">
        <f t="shared" si="278"/>
        <v>0</v>
      </c>
      <c r="BH156" s="59">
        <f t="shared" si="279"/>
        <v>0</v>
      </c>
      <c r="BI156" s="59">
        <f t="shared" si="280"/>
        <v>0</v>
      </c>
      <c r="BJ156" s="59">
        <f t="shared" si="303"/>
        <v>0</v>
      </c>
      <c r="BK156" s="59">
        <f t="shared" si="281"/>
        <v>0</v>
      </c>
      <c r="BL156" s="59">
        <f t="shared" si="282"/>
        <v>0</v>
      </c>
      <c r="BM156" s="59">
        <f t="shared" si="283"/>
        <v>0</v>
      </c>
      <c r="BN156" s="191">
        <f t="shared" si="249"/>
        <v>0</v>
      </c>
      <c r="BO156" s="62">
        <f t="shared" si="284"/>
        <v>0</v>
      </c>
      <c r="BP156" s="59"/>
      <c r="BQ156" s="64"/>
      <c r="BR156" s="59">
        <f t="shared" si="285"/>
        <v>0</v>
      </c>
      <c r="BS156" s="59">
        <f t="shared" si="286"/>
        <v>0</v>
      </c>
      <c r="BT156" s="59">
        <f t="shared" si="287"/>
        <v>0</v>
      </c>
      <c r="BU156" s="59">
        <f t="shared" si="288"/>
        <v>0</v>
      </c>
      <c r="BV156" s="59">
        <f t="shared" si="289"/>
        <v>0</v>
      </c>
      <c r="BW156" s="59">
        <f t="shared" si="290"/>
        <v>0</v>
      </c>
      <c r="BX156" s="59">
        <f t="shared" si="291"/>
        <v>0</v>
      </c>
      <c r="BY156" s="59">
        <f t="shared" si="292"/>
        <v>0</v>
      </c>
      <c r="BZ156" s="59">
        <f t="shared" si="304"/>
        <v>0</v>
      </c>
      <c r="CA156" s="59">
        <f t="shared" si="293"/>
        <v>0</v>
      </c>
      <c r="CB156" s="59">
        <f t="shared" si="294"/>
        <v>0</v>
      </c>
      <c r="CC156" s="59">
        <f t="shared" si="295"/>
        <v>0</v>
      </c>
      <c r="CD156" s="191">
        <f t="shared" si="250"/>
        <v>0</v>
      </c>
      <c r="CE156" s="62">
        <f t="shared" si="296"/>
        <v>0</v>
      </c>
    </row>
    <row r="157" spans="1:83" x14ac:dyDescent="0.2">
      <c r="A157" s="364"/>
      <c r="B157" s="363"/>
      <c r="C157" s="362"/>
      <c r="D157" s="457"/>
      <c r="E157" s="366"/>
      <c r="G157" s="59">
        <f t="shared" si="251"/>
        <v>0</v>
      </c>
      <c r="H157" s="59"/>
      <c r="I157" s="59">
        <f t="shared" si="305"/>
        <v>0</v>
      </c>
      <c r="J157" s="59"/>
      <c r="K157" s="59">
        <f t="shared" si="306"/>
        <v>0</v>
      </c>
      <c r="L157" s="59"/>
      <c r="M157" s="59">
        <f t="shared" si="307"/>
        <v>0</v>
      </c>
      <c r="N157" s="59"/>
      <c r="O157" s="59">
        <f t="shared" si="308"/>
        <v>0</v>
      </c>
      <c r="P157" s="59"/>
      <c r="Q157" s="704">
        <f t="shared" si="301"/>
        <v>0</v>
      </c>
      <c r="R157" s="59"/>
      <c r="S157" s="59">
        <f t="shared" si="256"/>
        <v>0</v>
      </c>
      <c r="T157" s="59"/>
      <c r="U157" s="59">
        <f t="shared" si="247"/>
        <v>0</v>
      </c>
      <c r="V157" s="59"/>
      <c r="W157" s="59">
        <f t="shared" si="257"/>
        <v>0</v>
      </c>
      <c r="X157" s="59"/>
      <c r="Y157" s="367"/>
      <c r="Z157" s="687"/>
      <c r="AA157" s="59">
        <f t="shared" si="258"/>
        <v>0</v>
      </c>
      <c r="AB157" s="59"/>
      <c r="AC157" s="367"/>
      <c r="AD157" s="687"/>
      <c r="AE157" s="59">
        <f t="shared" si="309"/>
        <v>0</v>
      </c>
      <c r="AF157" s="59"/>
      <c r="AG157" s="367"/>
      <c r="AH157" s="687"/>
      <c r="AI157" s="62">
        <f t="shared" si="260"/>
        <v>0</v>
      </c>
      <c r="AJ157" s="59"/>
      <c r="AK157" s="59"/>
      <c r="AL157" s="63">
        <f t="shared" si="261"/>
        <v>0</v>
      </c>
      <c r="AM157" s="59">
        <f t="shared" si="262"/>
        <v>0</v>
      </c>
      <c r="AN157" s="59">
        <f t="shared" si="263"/>
        <v>0</v>
      </c>
      <c r="AO157" s="59">
        <f t="shared" si="264"/>
        <v>0</v>
      </c>
      <c r="AP157" s="59">
        <f t="shared" si="265"/>
        <v>0</v>
      </c>
      <c r="AQ157" s="59">
        <f t="shared" si="266"/>
        <v>0</v>
      </c>
      <c r="AR157" s="59">
        <f t="shared" si="267"/>
        <v>0</v>
      </c>
      <c r="AS157" s="59">
        <f t="shared" si="268"/>
        <v>0</v>
      </c>
      <c r="AT157" s="59">
        <f t="shared" si="302"/>
        <v>0</v>
      </c>
      <c r="AU157" s="59">
        <f t="shared" si="269"/>
        <v>0</v>
      </c>
      <c r="AV157" s="59">
        <f t="shared" si="270"/>
        <v>0</v>
      </c>
      <c r="AW157" s="59">
        <f t="shared" si="271"/>
        <v>0</v>
      </c>
      <c r="AX157" s="191">
        <f t="shared" si="248"/>
        <v>0</v>
      </c>
      <c r="AY157" s="62">
        <f t="shared" si="272"/>
        <v>0</v>
      </c>
      <c r="AZ157" s="59"/>
      <c r="BA157" s="64"/>
      <c r="BB157" s="59">
        <f t="shared" si="273"/>
        <v>0</v>
      </c>
      <c r="BC157" s="59">
        <f t="shared" si="274"/>
        <v>0</v>
      </c>
      <c r="BD157" s="59">
        <f t="shared" si="275"/>
        <v>0</v>
      </c>
      <c r="BE157" s="59">
        <f t="shared" si="276"/>
        <v>0</v>
      </c>
      <c r="BF157" s="59">
        <f t="shared" si="277"/>
        <v>0</v>
      </c>
      <c r="BG157" s="59">
        <f t="shared" si="278"/>
        <v>0</v>
      </c>
      <c r="BH157" s="59">
        <f t="shared" si="279"/>
        <v>0</v>
      </c>
      <c r="BI157" s="59">
        <f t="shared" si="280"/>
        <v>0</v>
      </c>
      <c r="BJ157" s="59">
        <f t="shared" si="303"/>
        <v>0</v>
      </c>
      <c r="BK157" s="59">
        <f t="shared" si="281"/>
        <v>0</v>
      </c>
      <c r="BL157" s="59">
        <f t="shared" si="282"/>
        <v>0</v>
      </c>
      <c r="BM157" s="59">
        <f t="shared" si="283"/>
        <v>0</v>
      </c>
      <c r="BN157" s="191">
        <f t="shared" si="249"/>
        <v>0</v>
      </c>
      <c r="BO157" s="62">
        <f t="shared" si="284"/>
        <v>0</v>
      </c>
      <c r="BP157" s="59"/>
      <c r="BQ157" s="64"/>
      <c r="BR157" s="59">
        <f t="shared" si="285"/>
        <v>0</v>
      </c>
      <c r="BS157" s="59">
        <f t="shared" si="286"/>
        <v>0</v>
      </c>
      <c r="BT157" s="59">
        <f t="shared" si="287"/>
        <v>0</v>
      </c>
      <c r="BU157" s="59">
        <f t="shared" si="288"/>
        <v>0</v>
      </c>
      <c r="BV157" s="59">
        <f t="shared" si="289"/>
        <v>0</v>
      </c>
      <c r="BW157" s="59">
        <f t="shared" si="290"/>
        <v>0</v>
      </c>
      <c r="BX157" s="59">
        <f t="shared" si="291"/>
        <v>0</v>
      </c>
      <c r="BY157" s="59">
        <f t="shared" si="292"/>
        <v>0</v>
      </c>
      <c r="BZ157" s="59">
        <f t="shared" si="304"/>
        <v>0</v>
      </c>
      <c r="CA157" s="59">
        <f t="shared" si="293"/>
        <v>0</v>
      </c>
      <c r="CB157" s="59">
        <f t="shared" si="294"/>
        <v>0</v>
      </c>
      <c r="CC157" s="59">
        <f t="shared" si="295"/>
        <v>0</v>
      </c>
      <c r="CD157" s="191">
        <f t="shared" si="250"/>
        <v>0</v>
      </c>
      <c r="CE157" s="62">
        <f t="shared" si="296"/>
        <v>0</v>
      </c>
    </row>
    <row r="158" spans="1:83" x14ac:dyDescent="0.2">
      <c r="A158" s="364"/>
      <c r="B158" s="363"/>
      <c r="C158" s="362"/>
      <c r="D158" s="457"/>
      <c r="E158" s="366"/>
      <c r="G158" s="59">
        <f t="shared" ref="G158:G172" si="310">IF(E158="G-T",C158,0)</f>
        <v>0</v>
      </c>
      <c r="H158" s="59"/>
      <c r="I158" s="59">
        <f t="shared" si="305"/>
        <v>0</v>
      </c>
      <c r="J158" s="59"/>
      <c r="K158" s="59">
        <f t="shared" si="306"/>
        <v>0</v>
      </c>
      <c r="L158" s="59"/>
      <c r="M158" s="59">
        <f t="shared" si="307"/>
        <v>0</v>
      </c>
      <c r="N158" s="59"/>
      <c r="O158" s="59">
        <f t="shared" si="308"/>
        <v>0</v>
      </c>
      <c r="P158" s="59"/>
      <c r="Q158" s="704">
        <f t="shared" si="301"/>
        <v>0</v>
      </c>
      <c r="R158" s="59"/>
      <c r="S158" s="59">
        <f t="shared" ref="S158:S172" si="311">IF(E158="T",C158,0)</f>
        <v>0</v>
      </c>
      <c r="T158" s="59"/>
      <c r="U158" s="59">
        <f t="shared" si="247"/>
        <v>0</v>
      </c>
      <c r="V158" s="59"/>
      <c r="W158" s="59">
        <f t="shared" ref="W158:W172" si="312">IF(E158="CS",C158,0)</f>
        <v>0</v>
      </c>
      <c r="X158" s="59"/>
      <c r="Y158" s="367"/>
      <c r="Z158" s="687"/>
      <c r="AA158" s="59">
        <f t="shared" ref="AA158:AA172" si="313">IF(E158="O",C158,0)</f>
        <v>0</v>
      </c>
      <c r="AB158" s="59"/>
      <c r="AC158" s="367"/>
      <c r="AD158" s="687"/>
      <c r="AE158" s="59">
        <f t="shared" si="309"/>
        <v>0</v>
      </c>
      <c r="AF158" s="59"/>
      <c r="AG158" s="367"/>
      <c r="AH158" s="687"/>
      <c r="AI158" s="62">
        <f t="shared" ref="AI158:AI172" si="314">SUM(G158:AG158)</f>
        <v>0</v>
      </c>
      <c r="AJ158" s="59"/>
      <c r="AK158" s="59"/>
      <c r="AL158" s="63">
        <f t="shared" ref="AL158:AL172" si="315">IF(Y158="I",W158,0)</f>
        <v>0</v>
      </c>
      <c r="AM158" s="59">
        <f t="shared" ref="AM158:AM172" si="316">IF(Y158="SS",W158,0)</f>
        <v>0</v>
      </c>
      <c r="AN158" s="59">
        <f t="shared" ref="AN158:AN172" si="317">IF(Y158="SI",W158,0)</f>
        <v>0</v>
      </c>
      <c r="AO158" s="59">
        <f t="shared" ref="AO158:AO172" si="318">IF(Y158="SD",W158,0)</f>
        <v>0</v>
      </c>
      <c r="AP158" s="59">
        <f t="shared" ref="AP158:AP172" si="319">IF(Y158="SSA",W158,0)</f>
        <v>0</v>
      </c>
      <c r="AQ158" s="59">
        <f t="shared" ref="AQ158:AQ172" si="320">IF(Y158="SB",W158,0)</f>
        <v>0</v>
      </c>
      <c r="AR158" s="59">
        <f t="shared" ref="AR158:AR172" si="321">IF(Y158="SOM",W158,0)</f>
        <v>0</v>
      </c>
      <c r="AS158" s="59">
        <f t="shared" ref="AS158:AS172" si="322">IF(Y158="ST",W158,0)</f>
        <v>0</v>
      </c>
      <c r="AT158" s="59">
        <f t="shared" si="302"/>
        <v>0</v>
      </c>
      <c r="AU158" s="59">
        <f t="shared" ref="AU158:AU172" si="323">IF(Y158="FS",W158,0)</f>
        <v>0</v>
      </c>
      <c r="AV158" s="59">
        <f t="shared" ref="AV158:AV172" si="324">IF(Y158="CS",W158,0)</f>
        <v>0</v>
      </c>
      <c r="AW158" s="59">
        <f t="shared" ref="AW158:AW172" si="325">IF(Y158="IN",W158,0)</f>
        <v>0</v>
      </c>
      <c r="AX158" s="191">
        <f t="shared" si="248"/>
        <v>0</v>
      </c>
      <c r="AY158" s="62">
        <f t="shared" ref="AY158:AY172" si="326">SUM(AL158:AX158)</f>
        <v>0</v>
      </c>
      <c r="AZ158" s="59"/>
      <c r="BA158" s="64"/>
      <c r="BB158" s="59">
        <f t="shared" ref="BB158:BB172" si="327">IF($AC158="I",$AA158,0)</f>
        <v>0</v>
      </c>
      <c r="BC158" s="59">
        <f t="shared" ref="BC158:BC172" si="328">IF($AC158="SS",$AA158,0)</f>
        <v>0</v>
      </c>
      <c r="BD158" s="59">
        <f t="shared" ref="BD158:BD172" si="329">IF($AC158="SI",$AA158,0)</f>
        <v>0</v>
      </c>
      <c r="BE158" s="59">
        <f t="shared" ref="BE158:BE172" si="330">IF($AC158="SD",$AA158,0)</f>
        <v>0</v>
      </c>
      <c r="BF158" s="59">
        <f t="shared" ref="BF158:BF172" si="331">IF($AC158="SSA",$AA158,0)</f>
        <v>0</v>
      </c>
      <c r="BG158" s="59">
        <f t="shared" ref="BG158:BG172" si="332">IF($AC158="SB",$AA158,0)</f>
        <v>0</v>
      </c>
      <c r="BH158" s="59">
        <f t="shared" ref="BH158:BH172" si="333">IF($AC158="SOM",$AA158,0)</f>
        <v>0</v>
      </c>
      <c r="BI158" s="59">
        <f t="shared" ref="BI158:BI172" si="334">IF(AC158="ST",AA158,0)</f>
        <v>0</v>
      </c>
      <c r="BJ158" s="59">
        <f t="shared" si="303"/>
        <v>0</v>
      </c>
      <c r="BK158" s="59">
        <f t="shared" ref="BK158:BK172" si="335">IF(AC158="FS",AA158,0)</f>
        <v>0</v>
      </c>
      <c r="BL158" s="59">
        <f t="shared" ref="BL158:BL172" si="336">IF($AC158="CS",$AA158,0)</f>
        <v>0</v>
      </c>
      <c r="BM158" s="59">
        <f t="shared" ref="BM158:BM172" si="337">IF($AC158="IN",$AA158,0)</f>
        <v>0</v>
      </c>
      <c r="BN158" s="191">
        <f t="shared" si="249"/>
        <v>0</v>
      </c>
      <c r="BO158" s="62">
        <f t="shared" ref="BO158:BO172" si="338">SUM(BB158:BN158)</f>
        <v>0</v>
      </c>
      <c r="BP158" s="59"/>
      <c r="BQ158" s="64"/>
      <c r="BR158" s="59">
        <f t="shared" ref="BR158:BR172" si="339">IF($AG158="I",$AE158,0)</f>
        <v>0</v>
      </c>
      <c r="BS158" s="59">
        <f t="shared" ref="BS158:BS172" si="340">IF($AG158="SS",$AE158,0)</f>
        <v>0</v>
      </c>
      <c r="BT158" s="59">
        <f t="shared" ref="BT158:BT172" si="341">IF($AG158="SI",$AE158,0)</f>
        <v>0</v>
      </c>
      <c r="BU158" s="59">
        <f t="shared" ref="BU158:BU172" si="342">IF($AG158="SD",$AE158,0)</f>
        <v>0</v>
      </c>
      <c r="BV158" s="59">
        <f t="shared" ref="BV158:BV172" si="343">IF($AG158="SSA",$AE158,0)</f>
        <v>0</v>
      </c>
      <c r="BW158" s="59">
        <f t="shared" ref="BW158:BW172" si="344">IF($AG158="SB",$AE158,0)</f>
        <v>0</v>
      </c>
      <c r="BX158" s="59">
        <f t="shared" ref="BX158:BX172" si="345">IF($AG158="SOM",$AE158,0)</f>
        <v>0</v>
      </c>
      <c r="BY158" s="59">
        <f t="shared" ref="BY158:BY172" si="346">IF(AG158="ST",AE158,0)</f>
        <v>0</v>
      </c>
      <c r="BZ158" s="59">
        <f t="shared" si="304"/>
        <v>0</v>
      </c>
      <c r="CA158" s="59">
        <f t="shared" ref="CA158:CA172" si="347">IF(AG158="FS",AE158,0)</f>
        <v>0</v>
      </c>
      <c r="CB158" s="59">
        <f t="shared" ref="CB158:CB172" si="348">IF($AG158="CS",$AE158,0)</f>
        <v>0</v>
      </c>
      <c r="CC158" s="59">
        <f t="shared" ref="CC158:CC172" si="349">IF($AG158="IN",$AE158,0)</f>
        <v>0</v>
      </c>
      <c r="CD158" s="191">
        <f t="shared" si="250"/>
        <v>0</v>
      </c>
      <c r="CE158" s="62">
        <f t="shared" ref="CE158:CE172" si="350">SUM(BR158:CD158)</f>
        <v>0</v>
      </c>
    </row>
    <row r="159" spans="1:83" x14ac:dyDescent="0.2">
      <c r="A159" s="364"/>
      <c r="B159" s="363"/>
      <c r="C159" s="362"/>
      <c r="D159" s="457"/>
      <c r="E159" s="366"/>
      <c r="G159" s="59">
        <f t="shared" si="310"/>
        <v>0</v>
      </c>
      <c r="H159" s="59"/>
      <c r="I159" s="59">
        <f t="shared" si="305"/>
        <v>0</v>
      </c>
      <c r="J159" s="59"/>
      <c r="K159" s="59">
        <f t="shared" si="306"/>
        <v>0</v>
      </c>
      <c r="L159" s="59"/>
      <c r="M159" s="59">
        <f t="shared" si="307"/>
        <v>0</v>
      </c>
      <c r="N159" s="59"/>
      <c r="O159" s="59">
        <f t="shared" si="308"/>
        <v>0</v>
      </c>
      <c r="P159" s="59"/>
      <c r="Q159" s="704">
        <f t="shared" si="301"/>
        <v>0</v>
      </c>
      <c r="R159" s="59"/>
      <c r="S159" s="59">
        <f t="shared" si="311"/>
        <v>0</v>
      </c>
      <c r="T159" s="59"/>
      <c r="U159" s="59">
        <f t="shared" ref="U159:U172" si="351">IF(G159="E",C160,0)</f>
        <v>0</v>
      </c>
      <c r="V159" s="59"/>
      <c r="W159" s="59">
        <f t="shared" si="312"/>
        <v>0</v>
      </c>
      <c r="X159" s="59"/>
      <c r="Y159" s="367"/>
      <c r="Z159" s="687"/>
      <c r="AA159" s="59">
        <f t="shared" si="313"/>
        <v>0</v>
      </c>
      <c r="AB159" s="59"/>
      <c r="AC159" s="367"/>
      <c r="AD159" s="687"/>
      <c r="AE159" s="59">
        <f t="shared" si="309"/>
        <v>0</v>
      </c>
      <c r="AF159" s="59"/>
      <c r="AG159" s="367"/>
      <c r="AH159" s="687"/>
      <c r="AI159" s="62">
        <f t="shared" si="314"/>
        <v>0</v>
      </c>
      <c r="AJ159" s="59"/>
      <c r="AK159" s="59"/>
      <c r="AL159" s="63">
        <f t="shared" si="315"/>
        <v>0</v>
      </c>
      <c r="AM159" s="59">
        <f t="shared" si="316"/>
        <v>0</v>
      </c>
      <c r="AN159" s="59">
        <f t="shared" si="317"/>
        <v>0</v>
      </c>
      <c r="AO159" s="59">
        <f t="shared" si="318"/>
        <v>0</v>
      </c>
      <c r="AP159" s="59">
        <f t="shared" si="319"/>
        <v>0</v>
      </c>
      <c r="AQ159" s="59">
        <f t="shared" si="320"/>
        <v>0</v>
      </c>
      <c r="AR159" s="59">
        <f t="shared" si="321"/>
        <v>0</v>
      </c>
      <c r="AS159" s="59">
        <f t="shared" si="322"/>
        <v>0</v>
      </c>
      <c r="AT159" s="59">
        <f t="shared" si="302"/>
        <v>0</v>
      </c>
      <c r="AU159" s="59">
        <f t="shared" si="323"/>
        <v>0</v>
      </c>
      <c r="AV159" s="59">
        <f t="shared" si="324"/>
        <v>0</v>
      </c>
      <c r="AW159" s="59">
        <f t="shared" si="325"/>
        <v>0</v>
      </c>
      <c r="AX159" s="191">
        <f t="shared" ref="AX159:AX172" si="352">W159-AL159-AM159-AN159-AO159-AP159-AQ159-AR159-AS159-AU159-AV159-AW159</f>
        <v>0</v>
      </c>
      <c r="AY159" s="62">
        <f t="shared" si="326"/>
        <v>0</v>
      </c>
      <c r="AZ159" s="59"/>
      <c r="BA159" s="64"/>
      <c r="BB159" s="59">
        <f t="shared" si="327"/>
        <v>0</v>
      </c>
      <c r="BC159" s="59">
        <f t="shared" si="328"/>
        <v>0</v>
      </c>
      <c r="BD159" s="59">
        <f t="shared" si="329"/>
        <v>0</v>
      </c>
      <c r="BE159" s="59">
        <f t="shared" si="330"/>
        <v>0</v>
      </c>
      <c r="BF159" s="59">
        <f t="shared" si="331"/>
        <v>0</v>
      </c>
      <c r="BG159" s="59">
        <f t="shared" si="332"/>
        <v>0</v>
      </c>
      <c r="BH159" s="59">
        <f t="shared" si="333"/>
        <v>0</v>
      </c>
      <c r="BI159" s="59">
        <f t="shared" si="334"/>
        <v>0</v>
      </c>
      <c r="BJ159" s="59">
        <f t="shared" si="303"/>
        <v>0</v>
      </c>
      <c r="BK159" s="59">
        <f t="shared" si="335"/>
        <v>0</v>
      </c>
      <c r="BL159" s="59">
        <f t="shared" si="336"/>
        <v>0</v>
      </c>
      <c r="BM159" s="59">
        <f t="shared" si="337"/>
        <v>0</v>
      </c>
      <c r="BN159" s="191">
        <f t="shared" ref="BN159:BN172" si="353">AA159-BB159-BC159-BD159-BE159-BF159-BG159-BH159-BI159-BK159-BL159-BM159</f>
        <v>0</v>
      </c>
      <c r="BO159" s="62">
        <f t="shared" si="338"/>
        <v>0</v>
      </c>
      <c r="BP159" s="59"/>
      <c r="BQ159" s="64"/>
      <c r="BR159" s="59">
        <f t="shared" si="339"/>
        <v>0</v>
      </c>
      <c r="BS159" s="59">
        <f t="shared" si="340"/>
        <v>0</v>
      </c>
      <c r="BT159" s="59">
        <f t="shared" si="341"/>
        <v>0</v>
      </c>
      <c r="BU159" s="59">
        <f t="shared" si="342"/>
        <v>0</v>
      </c>
      <c r="BV159" s="59">
        <f t="shared" si="343"/>
        <v>0</v>
      </c>
      <c r="BW159" s="59">
        <f t="shared" si="344"/>
        <v>0</v>
      </c>
      <c r="BX159" s="59">
        <f t="shared" si="345"/>
        <v>0</v>
      </c>
      <c r="BY159" s="59">
        <f t="shared" si="346"/>
        <v>0</v>
      </c>
      <c r="BZ159" s="59">
        <f t="shared" si="304"/>
        <v>0</v>
      </c>
      <c r="CA159" s="59">
        <f t="shared" si="347"/>
        <v>0</v>
      </c>
      <c r="CB159" s="59">
        <f t="shared" si="348"/>
        <v>0</v>
      </c>
      <c r="CC159" s="59">
        <f t="shared" si="349"/>
        <v>0</v>
      </c>
      <c r="CD159" s="191">
        <f t="shared" ref="CD159:CD172" si="354">AE159-BR159-BS159-BT159-BU159-BV159-BW159-BX159-BY159-CA159-CB159-CC159</f>
        <v>0</v>
      </c>
      <c r="CE159" s="62">
        <f t="shared" si="350"/>
        <v>0</v>
      </c>
    </row>
    <row r="160" spans="1:83" x14ac:dyDescent="0.2">
      <c r="A160" s="364"/>
      <c r="B160" s="363"/>
      <c r="C160" s="362"/>
      <c r="D160" s="457"/>
      <c r="E160" s="366"/>
      <c r="G160" s="59">
        <f t="shared" si="310"/>
        <v>0</v>
      </c>
      <c r="H160" s="59"/>
      <c r="I160" s="59">
        <f t="shared" si="305"/>
        <v>0</v>
      </c>
      <c r="J160" s="59"/>
      <c r="K160" s="59">
        <f t="shared" si="306"/>
        <v>0</v>
      </c>
      <c r="L160" s="59"/>
      <c r="M160" s="59">
        <f t="shared" si="307"/>
        <v>0</v>
      </c>
      <c r="N160" s="59"/>
      <c r="O160" s="59">
        <f t="shared" si="308"/>
        <v>0</v>
      </c>
      <c r="P160" s="59"/>
      <c r="Q160" s="704">
        <f t="shared" si="301"/>
        <v>0</v>
      </c>
      <c r="R160" s="59"/>
      <c r="S160" s="59">
        <f t="shared" si="311"/>
        <v>0</v>
      </c>
      <c r="T160" s="59"/>
      <c r="U160" s="59">
        <f t="shared" si="351"/>
        <v>0</v>
      </c>
      <c r="V160" s="59"/>
      <c r="W160" s="59">
        <f t="shared" si="312"/>
        <v>0</v>
      </c>
      <c r="X160" s="59"/>
      <c r="Y160" s="367"/>
      <c r="Z160" s="687"/>
      <c r="AA160" s="59">
        <f t="shared" si="313"/>
        <v>0</v>
      </c>
      <c r="AB160" s="59"/>
      <c r="AC160" s="367"/>
      <c r="AD160" s="687"/>
      <c r="AE160" s="59">
        <f t="shared" si="309"/>
        <v>0</v>
      </c>
      <c r="AF160" s="59"/>
      <c r="AG160" s="367"/>
      <c r="AH160" s="687"/>
      <c r="AI160" s="62">
        <f t="shared" si="314"/>
        <v>0</v>
      </c>
      <c r="AJ160" s="59"/>
      <c r="AK160" s="59"/>
      <c r="AL160" s="63">
        <f t="shared" si="315"/>
        <v>0</v>
      </c>
      <c r="AM160" s="59">
        <f t="shared" si="316"/>
        <v>0</v>
      </c>
      <c r="AN160" s="59">
        <f t="shared" si="317"/>
        <v>0</v>
      </c>
      <c r="AO160" s="59">
        <f t="shared" si="318"/>
        <v>0</v>
      </c>
      <c r="AP160" s="59">
        <f t="shared" si="319"/>
        <v>0</v>
      </c>
      <c r="AQ160" s="59">
        <f t="shared" si="320"/>
        <v>0</v>
      </c>
      <c r="AR160" s="59">
        <f t="shared" si="321"/>
        <v>0</v>
      </c>
      <c r="AS160" s="59">
        <f t="shared" si="322"/>
        <v>0</v>
      </c>
      <c r="AT160" s="59">
        <f t="shared" si="302"/>
        <v>0</v>
      </c>
      <c r="AU160" s="59">
        <f t="shared" si="323"/>
        <v>0</v>
      </c>
      <c r="AV160" s="59">
        <f t="shared" si="324"/>
        <v>0</v>
      </c>
      <c r="AW160" s="59">
        <f t="shared" si="325"/>
        <v>0</v>
      </c>
      <c r="AX160" s="191">
        <f t="shared" si="352"/>
        <v>0</v>
      </c>
      <c r="AY160" s="62">
        <f t="shared" si="326"/>
        <v>0</v>
      </c>
      <c r="AZ160" s="59"/>
      <c r="BA160" s="64"/>
      <c r="BB160" s="59">
        <f t="shared" si="327"/>
        <v>0</v>
      </c>
      <c r="BC160" s="59">
        <f t="shared" si="328"/>
        <v>0</v>
      </c>
      <c r="BD160" s="59">
        <f t="shared" si="329"/>
        <v>0</v>
      </c>
      <c r="BE160" s="59">
        <f t="shared" si="330"/>
        <v>0</v>
      </c>
      <c r="BF160" s="59">
        <f t="shared" si="331"/>
        <v>0</v>
      </c>
      <c r="BG160" s="59">
        <f t="shared" si="332"/>
        <v>0</v>
      </c>
      <c r="BH160" s="59">
        <f t="shared" si="333"/>
        <v>0</v>
      </c>
      <c r="BI160" s="59">
        <f t="shared" si="334"/>
        <v>0</v>
      </c>
      <c r="BJ160" s="59">
        <f t="shared" si="303"/>
        <v>0</v>
      </c>
      <c r="BK160" s="59">
        <f t="shared" si="335"/>
        <v>0</v>
      </c>
      <c r="BL160" s="59">
        <f t="shared" si="336"/>
        <v>0</v>
      </c>
      <c r="BM160" s="59">
        <f t="shared" si="337"/>
        <v>0</v>
      </c>
      <c r="BN160" s="191">
        <f t="shared" si="353"/>
        <v>0</v>
      </c>
      <c r="BO160" s="62">
        <f t="shared" si="338"/>
        <v>0</v>
      </c>
      <c r="BP160" s="59"/>
      <c r="BQ160" s="64"/>
      <c r="BR160" s="59">
        <f t="shared" si="339"/>
        <v>0</v>
      </c>
      <c r="BS160" s="59">
        <f t="shared" si="340"/>
        <v>0</v>
      </c>
      <c r="BT160" s="59">
        <f t="shared" si="341"/>
        <v>0</v>
      </c>
      <c r="BU160" s="59">
        <f t="shared" si="342"/>
        <v>0</v>
      </c>
      <c r="BV160" s="59">
        <f t="shared" si="343"/>
        <v>0</v>
      </c>
      <c r="BW160" s="59">
        <f t="shared" si="344"/>
        <v>0</v>
      </c>
      <c r="BX160" s="59">
        <f t="shared" si="345"/>
        <v>0</v>
      </c>
      <c r="BY160" s="59">
        <f t="shared" si="346"/>
        <v>0</v>
      </c>
      <c r="BZ160" s="59">
        <f t="shared" si="304"/>
        <v>0</v>
      </c>
      <c r="CA160" s="59">
        <f t="shared" si="347"/>
        <v>0</v>
      </c>
      <c r="CB160" s="59">
        <f t="shared" si="348"/>
        <v>0</v>
      </c>
      <c r="CC160" s="59">
        <f t="shared" si="349"/>
        <v>0</v>
      </c>
      <c r="CD160" s="191">
        <f t="shared" si="354"/>
        <v>0</v>
      </c>
      <c r="CE160" s="62">
        <f t="shared" si="350"/>
        <v>0</v>
      </c>
    </row>
    <row r="161" spans="1:141" x14ac:dyDescent="0.2">
      <c r="A161" s="364"/>
      <c r="B161" s="363"/>
      <c r="C161" s="362"/>
      <c r="D161" s="457"/>
      <c r="E161" s="366"/>
      <c r="G161" s="59">
        <f t="shared" si="310"/>
        <v>0</v>
      </c>
      <c r="H161" s="59"/>
      <c r="I161" s="59">
        <f t="shared" si="305"/>
        <v>0</v>
      </c>
      <c r="J161" s="59"/>
      <c r="K161" s="59">
        <f t="shared" si="306"/>
        <v>0</v>
      </c>
      <c r="L161" s="59"/>
      <c r="M161" s="59">
        <f t="shared" si="307"/>
        <v>0</v>
      </c>
      <c r="N161" s="59"/>
      <c r="O161" s="59">
        <f t="shared" si="308"/>
        <v>0</v>
      </c>
      <c r="P161" s="59"/>
      <c r="Q161" s="704">
        <f t="shared" si="301"/>
        <v>0</v>
      </c>
      <c r="R161" s="59"/>
      <c r="S161" s="59">
        <f t="shared" si="311"/>
        <v>0</v>
      </c>
      <c r="T161" s="59"/>
      <c r="U161" s="59">
        <f t="shared" si="351"/>
        <v>0</v>
      </c>
      <c r="V161" s="59"/>
      <c r="W161" s="59">
        <f t="shared" si="312"/>
        <v>0</v>
      </c>
      <c r="X161" s="59"/>
      <c r="Y161" s="369"/>
      <c r="Z161" s="687"/>
      <c r="AA161" s="59">
        <f t="shared" si="313"/>
        <v>0</v>
      </c>
      <c r="AB161" s="59"/>
      <c r="AC161" s="367"/>
      <c r="AD161" s="687"/>
      <c r="AE161" s="59">
        <f t="shared" si="309"/>
        <v>0</v>
      </c>
      <c r="AF161" s="59"/>
      <c r="AG161" s="369"/>
      <c r="AH161" s="687"/>
      <c r="AI161" s="62">
        <f t="shared" si="314"/>
        <v>0</v>
      </c>
      <c r="AJ161" s="59"/>
      <c r="AK161" s="59"/>
      <c r="AL161" s="63">
        <f t="shared" si="315"/>
        <v>0</v>
      </c>
      <c r="AM161" s="59">
        <f t="shared" si="316"/>
        <v>0</v>
      </c>
      <c r="AN161" s="59">
        <f t="shared" si="317"/>
        <v>0</v>
      </c>
      <c r="AO161" s="59">
        <f t="shared" si="318"/>
        <v>0</v>
      </c>
      <c r="AP161" s="59">
        <f t="shared" si="319"/>
        <v>0</v>
      </c>
      <c r="AQ161" s="59">
        <f t="shared" si="320"/>
        <v>0</v>
      </c>
      <c r="AR161" s="59">
        <f t="shared" si="321"/>
        <v>0</v>
      </c>
      <c r="AS161" s="59">
        <f t="shared" si="322"/>
        <v>0</v>
      </c>
      <c r="AT161" s="59">
        <f t="shared" si="302"/>
        <v>0</v>
      </c>
      <c r="AU161" s="59">
        <f t="shared" si="323"/>
        <v>0</v>
      </c>
      <c r="AV161" s="59">
        <f t="shared" si="324"/>
        <v>0</v>
      </c>
      <c r="AW161" s="59">
        <f t="shared" si="325"/>
        <v>0</v>
      </c>
      <c r="AX161" s="191">
        <f t="shared" si="352"/>
        <v>0</v>
      </c>
      <c r="AY161" s="62">
        <f t="shared" si="326"/>
        <v>0</v>
      </c>
      <c r="AZ161" s="59"/>
      <c r="BA161" s="64"/>
      <c r="BB161" s="59">
        <f t="shared" si="327"/>
        <v>0</v>
      </c>
      <c r="BC161" s="59">
        <f t="shared" si="328"/>
        <v>0</v>
      </c>
      <c r="BD161" s="59">
        <f t="shared" si="329"/>
        <v>0</v>
      </c>
      <c r="BE161" s="59">
        <f t="shared" si="330"/>
        <v>0</v>
      </c>
      <c r="BF161" s="59">
        <f t="shared" si="331"/>
        <v>0</v>
      </c>
      <c r="BG161" s="59">
        <f t="shared" si="332"/>
        <v>0</v>
      </c>
      <c r="BH161" s="59">
        <f t="shared" si="333"/>
        <v>0</v>
      </c>
      <c r="BI161" s="59">
        <f t="shared" si="334"/>
        <v>0</v>
      </c>
      <c r="BJ161" s="59">
        <f t="shared" si="303"/>
        <v>0</v>
      </c>
      <c r="BK161" s="59">
        <f t="shared" si="335"/>
        <v>0</v>
      </c>
      <c r="BL161" s="59">
        <f t="shared" si="336"/>
        <v>0</v>
      </c>
      <c r="BM161" s="59">
        <f t="shared" si="337"/>
        <v>0</v>
      </c>
      <c r="BN161" s="191">
        <f t="shared" si="353"/>
        <v>0</v>
      </c>
      <c r="BO161" s="62">
        <f t="shared" si="338"/>
        <v>0</v>
      </c>
      <c r="BP161" s="59"/>
      <c r="BQ161" s="64"/>
      <c r="BR161" s="59">
        <f t="shared" si="339"/>
        <v>0</v>
      </c>
      <c r="BS161" s="59">
        <f t="shared" si="340"/>
        <v>0</v>
      </c>
      <c r="BT161" s="59">
        <f t="shared" si="341"/>
        <v>0</v>
      </c>
      <c r="BU161" s="59">
        <f t="shared" si="342"/>
        <v>0</v>
      </c>
      <c r="BV161" s="59">
        <f t="shared" si="343"/>
        <v>0</v>
      </c>
      <c r="BW161" s="59">
        <f t="shared" si="344"/>
        <v>0</v>
      </c>
      <c r="BX161" s="59">
        <f t="shared" si="345"/>
        <v>0</v>
      </c>
      <c r="BY161" s="59">
        <f t="shared" si="346"/>
        <v>0</v>
      </c>
      <c r="BZ161" s="59">
        <f t="shared" si="304"/>
        <v>0</v>
      </c>
      <c r="CA161" s="59">
        <f t="shared" si="347"/>
        <v>0</v>
      </c>
      <c r="CB161" s="59">
        <f t="shared" si="348"/>
        <v>0</v>
      </c>
      <c r="CC161" s="59">
        <f t="shared" si="349"/>
        <v>0</v>
      </c>
      <c r="CD161" s="191">
        <f t="shared" si="354"/>
        <v>0</v>
      </c>
      <c r="CE161" s="62">
        <f t="shared" si="350"/>
        <v>0</v>
      </c>
    </row>
    <row r="162" spans="1:141" x14ac:dyDescent="0.2">
      <c r="A162" s="364"/>
      <c r="B162" s="363"/>
      <c r="C162" s="362"/>
      <c r="D162" s="457"/>
      <c r="E162" s="366"/>
      <c r="G162" s="59">
        <f t="shared" si="310"/>
        <v>0</v>
      </c>
      <c r="H162" s="59"/>
      <c r="I162" s="59">
        <f t="shared" si="305"/>
        <v>0</v>
      </c>
      <c r="J162" s="59"/>
      <c r="K162" s="59">
        <f t="shared" si="306"/>
        <v>0</v>
      </c>
      <c r="L162" s="59"/>
      <c r="M162" s="59">
        <f t="shared" si="307"/>
        <v>0</v>
      </c>
      <c r="N162" s="59"/>
      <c r="O162" s="59">
        <f t="shared" si="308"/>
        <v>0</v>
      </c>
      <c r="P162" s="59"/>
      <c r="Q162" s="704">
        <f t="shared" si="301"/>
        <v>0</v>
      </c>
      <c r="R162" s="59"/>
      <c r="S162" s="59">
        <f t="shared" si="311"/>
        <v>0</v>
      </c>
      <c r="T162" s="59"/>
      <c r="U162" s="59">
        <f t="shared" si="351"/>
        <v>0</v>
      </c>
      <c r="V162" s="59"/>
      <c r="W162" s="59">
        <f t="shared" si="312"/>
        <v>0</v>
      </c>
      <c r="X162" s="59"/>
      <c r="Y162" s="369"/>
      <c r="Z162" s="687"/>
      <c r="AA162" s="59">
        <f t="shared" si="313"/>
        <v>0</v>
      </c>
      <c r="AB162" s="59"/>
      <c r="AC162" s="367"/>
      <c r="AD162" s="687"/>
      <c r="AE162" s="59">
        <f t="shared" si="309"/>
        <v>0</v>
      </c>
      <c r="AF162" s="59"/>
      <c r="AG162" s="369"/>
      <c r="AH162" s="687"/>
      <c r="AI162" s="62">
        <f t="shared" si="314"/>
        <v>0</v>
      </c>
      <c r="AJ162" s="59"/>
      <c r="AK162" s="59"/>
      <c r="AL162" s="63">
        <f t="shared" si="315"/>
        <v>0</v>
      </c>
      <c r="AM162" s="59">
        <f t="shared" si="316"/>
        <v>0</v>
      </c>
      <c r="AN162" s="59">
        <f t="shared" si="317"/>
        <v>0</v>
      </c>
      <c r="AO162" s="59">
        <f t="shared" si="318"/>
        <v>0</v>
      </c>
      <c r="AP162" s="59">
        <f t="shared" si="319"/>
        <v>0</v>
      </c>
      <c r="AQ162" s="59">
        <f t="shared" si="320"/>
        <v>0</v>
      </c>
      <c r="AR162" s="59">
        <f t="shared" si="321"/>
        <v>0</v>
      </c>
      <c r="AS162" s="59">
        <f t="shared" si="322"/>
        <v>0</v>
      </c>
      <c r="AT162" s="59">
        <f t="shared" si="302"/>
        <v>0</v>
      </c>
      <c r="AU162" s="59">
        <f t="shared" si="323"/>
        <v>0</v>
      </c>
      <c r="AV162" s="59">
        <f t="shared" si="324"/>
        <v>0</v>
      </c>
      <c r="AW162" s="59">
        <f t="shared" si="325"/>
        <v>0</v>
      </c>
      <c r="AX162" s="191">
        <f t="shared" si="352"/>
        <v>0</v>
      </c>
      <c r="AY162" s="62">
        <f t="shared" si="326"/>
        <v>0</v>
      </c>
      <c r="AZ162" s="59"/>
      <c r="BA162" s="64"/>
      <c r="BB162" s="59">
        <f t="shared" si="327"/>
        <v>0</v>
      </c>
      <c r="BC162" s="59">
        <f t="shared" si="328"/>
        <v>0</v>
      </c>
      <c r="BD162" s="59">
        <f t="shared" si="329"/>
        <v>0</v>
      </c>
      <c r="BE162" s="59">
        <f t="shared" si="330"/>
        <v>0</v>
      </c>
      <c r="BF162" s="59">
        <f t="shared" si="331"/>
        <v>0</v>
      </c>
      <c r="BG162" s="59">
        <f t="shared" si="332"/>
        <v>0</v>
      </c>
      <c r="BH162" s="59">
        <f t="shared" si="333"/>
        <v>0</v>
      </c>
      <c r="BI162" s="59">
        <f t="shared" si="334"/>
        <v>0</v>
      </c>
      <c r="BJ162" s="59">
        <f t="shared" si="303"/>
        <v>0</v>
      </c>
      <c r="BK162" s="59">
        <f t="shared" si="335"/>
        <v>0</v>
      </c>
      <c r="BL162" s="59">
        <f t="shared" si="336"/>
        <v>0</v>
      </c>
      <c r="BM162" s="59">
        <f t="shared" si="337"/>
        <v>0</v>
      </c>
      <c r="BN162" s="191">
        <f t="shared" si="353"/>
        <v>0</v>
      </c>
      <c r="BO162" s="62">
        <f t="shared" si="338"/>
        <v>0</v>
      </c>
      <c r="BP162" s="59"/>
      <c r="BQ162" s="64"/>
      <c r="BR162" s="59">
        <f t="shared" si="339"/>
        <v>0</v>
      </c>
      <c r="BS162" s="59">
        <f t="shared" si="340"/>
        <v>0</v>
      </c>
      <c r="BT162" s="59">
        <f t="shared" si="341"/>
        <v>0</v>
      </c>
      <c r="BU162" s="59">
        <f t="shared" si="342"/>
        <v>0</v>
      </c>
      <c r="BV162" s="59">
        <f t="shared" si="343"/>
        <v>0</v>
      </c>
      <c r="BW162" s="59">
        <f t="shared" si="344"/>
        <v>0</v>
      </c>
      <c r="BX162" s="59">
        <f t="shared" si="345"/>
        <v>0</v>
      </c>
      <c r="BY162" s="59">
        <f t="shared" si="346"/>
        <v>0</v>
      </c>
      <c r="BZ162" s="59">
        <f t="shared" si="304"/>
        <v>0</v>
      </c>
      <c r="CA162" s="59">
        <f t="shared" si="347"/>
        <v>0</v>
      </c>
      <c r="CB162" s="59">
        <f t="shared" si="348"/>
        <v>0</v>
      </c>
      <c r="CC162" s="59">
        <f t="shared" si="349"/>
        <v>0</v>
      </c>
      <c r="CD162" s="191">
        <f t="shared" si="354"/>
        <v>0</v>
      </c>
      <c r="CE162" s="62">
        <f t="shared" si="350"/>
        <v>0</v>
      </c>
    </row>
    <row r="163" spans="1:141" x14ac:dyDescent="0.2">
      <c r="A163" s="364"/>
      <c r="B163" s="363"/>
      <c r="C163" s="362"/>
      <c r="D163" s="457"/>
      <c r="E163" s="366"/>
      <c r="G163" s="59">
        <f t="shared" si="310"/>
        <v>0</v>
      </c>
      <c r="H163" s="59"/>
      <c r="I163" s="59">
        <f t="shared" si="305"/>
        <v>0</v>
      </c>
      <c r="J163" s="59"/>
      <c r="K163" s="59">
        <f t="shared" si="306"/>
        <v>0</v>
      </c>
      <c r="L163" s="59"/>
      <c r="M163" s="59">
        <f t="shared" si="307"/>
        <v>0</v>
      </c>
      <c r="N163" s="59"/>
      <c r="O163" s="59">
        <f t="shared" si="308"/>
        <v>0</v>
      </c>
      <c r="P163" s="59"/>
      <c r="Q163" s="704">
        <f t="shared" si="301"/>
        <v>0</v>
      </c>
      <c r="R163" s="59"/>
      <c r="S163" s="59">
        <f t="shared" si="311"/>
        <v>0</v>
      </c>
      <c r="T163" s="59"/>
      <c r="U163" s="59">
        <f t="shared" si="351"/>
        <v>0</v>
      </c>
      <c r="V163" s="59"/>
      <c r="W163" s="59">
        <f t="shared" si="312"/>
        <v>0</v>
      </c>
      <c r="X163" s="59"/>
      <c r="Y163" s="369"/>
      <c r="Z163" s="687"/>
      <c r="AA163" s="59">
        <f t="shared" si="313"/>
        <v>0</v>
      </c>
      <c r="AB163" s="59"/>
      <c r="AC163" s="367"/>
      <c r="AD163" s="687"/>
      <c r="AE163" s="59">
        <f t="shared" si="309"/>
        <v>0</v>
      </c>
      <c r="AF163" s="59"/>
      <c r="AG163" s="369"/>
      <c r="AH163" s="687"/>
      <c r="AI163" s="62">
        <f t="shared" si="314"/>
        <v>0</v>
      </c>
      <c r="AJ163" s="59"/>
      <c r="AK163" s="59"/>
      <c r="AL163" s="63">
        <f t="shared" si="315"/>
        <v>0</v>
      </c>
      <c r="AM163" s="59">
        <f t="shared" si="316"/>
        <v>0</v>
      </c>
      <c r="AN163" s="59">
        <f t="shared" si="317"/>
        <v>0</v>
      </c>
      <c r="AO163" s="59">
        <f t="shared" si="318"/>
        <v>0</v>
      </c>
      <c r="AP163" s="59">
        <f t="shared" si="319"/>
        <v>0</v>
      </c>
      <c r="AQ163" s="59">
        <f t="shared" si="320"/>
        <v>0</v>
      </c>
      <c r="AR163" s="59">
        <f t="shared" si="321"/>
        <v>0</v>
      </c>
      <c r="AS163" s="59">
        <f t="shared" si="322"/>
        <v>0</v>
      </c>
      <c r="AT163" s="59">
        <f t="shared" si="302"/>
        <v>0</v>
      </c>
      <c r="AU163" s="59">
        <f t="shared" si="323"/>
        <v>0</v>
      </c>
      <c r="AV163" s="59">
        <f t="shared" si="324"/>
        <v>0</v>
      </c>
      <c r="AW163" s="59">
        <f t="shared" si="325"/>
        <v>0</v>
      </c>
      <c r="AX163" s="191">
        <f t="shared" si="352"/>
        <v>0</v>
      </c>
      <c r="AY163" s="62">
        <f t="shared" si="326"/>
        <v>0</v>
      </c>
      <c r="AZ163" s="59"/>
      <c r="BA163" s="64"/>
      <c r="BB163" s="59">
        <f t="shared" si="327"/>
        <v>0</v>
      </c>
      <c r="BC163" s="59">
        <f t="shared" si="328"/>
        <v>0</v>
      </c>
      <c r="BD163" s="59">
        <f t="shared" si="329"/>
        <v>0</v>
      </c>
      <c r="BE163" s="59">
        <f t="shared" si="330"/>
        <v>0</v>
      </c>
      <c r="BF163" s="59">
        <f t="shared" si="331"/>
        <v>0</v>
      </c>
      <c r="BG163" s="59">
        <f t="shared" si="332"/>
        <v>0</v>
      </c>
      <c r="BH163" s="59">
        <f t="shared" si="333"/>
        <v>0</v>
      </c>
      <c r="BI163" s="59">
        <f t="shared" si="334"/>
        <v>0</v>
      </c>
      <c r="BJ163" s="59">
        <f t="shared" si="303"/>
        <v>0</v>
      </c>
      <c r="BK163" s="59">
        <f t="shared" si="335"/>
        <v>0</v>
      </c>
      <c r="BL163" s="59">
        <f t="shared" si="336"/>
        <v>0</v>
      </c>
      <c r="BM163" s="59">
        <f t="shared" si="337"/>
        <v>0</v>
      </c>
      <c r="BN163" s="191">
        <f t="shared" si="353"/>
        <v>0</v>
      </c>
      <c r="BO163" s="62">
        <f t="shared" si="338"/>
        <v>0</v>
      </c>
      <c r="BP163" s="59"/>
      <c r="BQ163" s="64"/>
      <c r="BR163" s="59">
        <f t="shared" si="339"/>
        <v>0</v>
      </c>
      <c r="BS163" s="59">
        <f t="shared" si="340"/>
        <v>0</v>
      </c>
      <c r="BT163" s="59">
        <f t="shared" si="341"/>
        <v>0</v>
      </c>
      <c r="BU163" s="59">
        <f t="shared" si="342"/>
        <v>0</v>
      </c>
      <c r="BV163" s="59">
        <f t="shared" si="343"/>
        <v>0</v>
      </c>
      <c r="BW163" s="59">
        <f t="shared" si="344"/>
        <v>0</v>
      </c>
      <c r="BX163" s="59">
        <f t="shared" si="345"/>
        <v>0</v>
      </c>
      <c r="BY163" s="59">
        <f t="shared" si="346"/>
        <v>0</v>
      </c>
      <c r="BZ163" s="59">
        <f t="shared" si="304"/>
        <v>0</v>
      </c>
      <c r="CA163" s="59">
        <f t="shared" si="347"/>
        <v>0</v>
      </c>
      <c r="CB163" s="59">
        <f t="shared" si="348"/>
        <v>0</v>
      </c>
      <c r="CC163" s="59">
        <f t="shared" si="349"/>
        <v>0</v>
      </c>
      <c r="CD163" s="191">
        <f t="shared" si="354"/>
        <v>0</v>
      </c>
      <c r="CE163" s="62">
        <f t="shared" si="350"/>
        <v>0</v>
      </c>
    </row>
    <row r="164" spans="1:141" x14ac:dyDescent="0.2">
      <c r="A164" s="364"/>
      <c r="B164" s="363"/>
      <c r="C164" s="362"/>
      <c r="D164" s="457"/>
      <c r="E164" s="366"/>
      <c r="G164" s="59">
        <f t="shared" si="310"/>
        <v>0</v>
      </c>
      <c r="H164" s="59"/>
      <c r="I164" s="59">
        <f t="shared" si="305"/>
        <v>0</v>
      </c>
      <c r="J164" s="59"/>
      <c r="K164" s="59">
        <f t="shared" si="306"/>
        <v>0</v>
      </c>
      <c r="L164" s="59"/>
      <c r="M164" s="59">
        <f t="shared" si="307"/>
        <v>0</v>
      </c>
      <c r="N164" s="59"/>
      <c r="O164" s="59">
        <f t="shared" si="308"/>
        <v>0</v>
      </c>
      <c r="P164" s="59"/>
      <c r="Q164" s="704">
        <f t="shared" si="301"/>
        <v>0</v>
      </c>
      <c r="R164" s="59"/>
      <c r="S164" s="59">
        <f t="shared" si="311"/>
        <v>0</v>
      </c>
      <c r="T164" s="59"/>
      <c r="U164" s="59">
        <f t="shared" si="351"/>
        <v>0</v>
      </c>
      <c r="V164" s="59"/>
      <c r="W164" s="59">
        <f t="shared" si="312"/>
        <v>0</v>
      </c>
      <c r="X164" s="59"/>
      <c r="Y164" s="369"/>
      <c r="Z164" s="687"/>
      <c r="AA164" s="59">
        <f t="shared" si="313"/>
        <v>0</v>
      </c>
      <c r="AB164" s="59"/>
      <c r="AC164" s="367"/>
      <c r="AD164" s="687"/>
      <c r="AE164" s="59">
        <f t="shared" si="309"/>
        <v>0</v>
      </c>
      <c r="AF164" s="59"/>
      <c r="AG164" s="369"/>
      <c r="AH164" s="687"/>
      <c r="AI164" s="62">
        <f t="shared" si="314"/>
        <v>0</v>
      </c>
      <c r="AJ164" s="59"/>
      <c r="AK164" s="59"/>
      <c r="AL164" s="63">
        <f t="shared" si="315"/>
        <v>0</v>
      </c>
      <c r="AM164" s="59">
        <f t="shared" si="316"/>
        <v>0</v>
      </c>
      <c r="AN164" s="59">
        <f t="shared" si="317"/>
        <v>0</v>
      </c>
      <c r="AO164" s="59">
        <f t="shared" si="318"/>
        <v>0</v>
      </c>
      <c r="AP164" s="59">
        <f t="shared" si="319"/>
        <v>0</v>
      </c>
      <c r="AQ164" s="59">
        <f t="shared" si="320"/>
        <v>0</v>
      </c>
      <c r="AR164" s="59">
        <f t="shared" si="321"/>
        <v>0</v>
      </c>
      <c r="AS164" s="59">
        <f t="shared" si="322"/>
        <v>0</v>
      </c>
      <c r="AT164" s="59">
        <f t="shared" si="302"/>
        <v>0</v>
      </c>
      <c r="AU164" s="59">
        <f t="shared" si="323"/>
        <v>0</v>
      </c>
      <c r="AV164" s="59">
        <f t="shared" si="324"/>
        <v>0</v>
      </c>
      <c r="AW164" s="59">
        <f t="shared" si="325"/>
        <v>0</v>
      </c>
      <c r="AX164" s="191">
        <f t="shared" si="352"/>
        <v>0</v>
      </c>
      <c r="AY164" s="62">
        <f t="shared" si="326"/>
        <v>0</v>
      </c>
      <c r="AZ164" s="59"/>
      <c r="BA164" s="64"/>
      <c r="BB164" s="59">
        <f t="shared" si="327"/>
        <v>0</v>
      </c>
      <c r="BC164" s="59">
        <f t="shared" si="328"/>
        <v>0</v>
      </c>
      <c r="BD164" s="59">
        <f t="shared" si="329"/>
        <v>0</v>
      </c>
      <c r="BE164" s="59">
        <f t="shared" si="330"/>
        <v>0</v>
      </c>
      <c r="BF164" s="59">
        <f t="shared" si="331"/>
        <v>0</v>
      </c>
      <c r="BG164" s="59">
        <f t="shared" si="332"/>
        <v>0</v>
      </c>
      <c r="BH164" s="59">
        <f t="shared" si="333"/>
        <v>0</v>
      </c>
      <c r="BI164" s="59">
        <f t="shared" si="334"/>
        <v>0</v>
      </c>
      <c r="BJ164" s="59">
        <f t="shared" si="303"/>
        <v>0</v>
      </c>
      <c r="BK164" s="59">
        <f t="shared" si="335"/>
        <v>0</v>
      </c>
      <c r="BL164" s="59">
        <f t="shared" si="336"/>
        <v>0</v>
      </c>
      <c r="BM164" s="59">
        <f t="shared" si="337"/>
        <v>0</v>
      </c>
      <c r="BN164" s="191">
        <f t="shared" si="353"/>
        <v>0</v>
      </c>
      <c r="BO164" s="62">
        <f t="shared" si="338"/>
        <v>0</v>
      </c>
      <c r="BP164" s="59"/>
      <c r="BQ164" s="64"/>
      <c r="BR164" s="59">
        <f t="shared" si="339"/>
        <v>0</v>
      </c>
      <c r="BS164" s="59">
        <f t="shared" si="340"/>
        <v>0</v>
      </c>
      <c r="BT164" s="59">
        <f t="shared" si="341"/>
        <v>0</v>
      </c>
      <c r="BU164" s="59">
        <f t="shared" si="342"/>
        <v>0</v>
      </c>
      <c r="BV164" s="59">
        <f t="shared" si="343"/>
        <v>0</v>
      </c>
      <c r="BW164" s="59">
        <f t="shared" si="344"/>
        <v>0</v>
      </c>
      <c r="BX164" s="59">
        <f t="shared" si="345"/>
        <v>0</v>
      </c>
      <c r="BY164" s="59">
        <f t="shared" si="346"/>
        <v>0</v>
      </c>
      <c r="BZ164" s="59">
        <f t="shared" si="304"/>
        <v>0</v>
      </c>
      <c r="CA164" s="59">
        <f t="shared" si="347"/>
        <v>0</v>
      </c>
      <c r="CB164" s="59">
        <f t="shared" si="348"/>
        <v>0</v>
      </c>
      <c r="CC164" s="59">
        <f t="shared" si="349"/>
        <v>0</v>
      </c>
      <c r="CD164" s="191">
        <f t="shared" si="354"/>
        <v>0</v>
      </c>
      <c r="CE164" s="62">
        <f t="shared" si="350"/>
        <v>0</v>
      </c>
    </row>
    <row r="165" spans="1:141" x14ac:dyDescent="0.2">
      <c r="A165" s="364"/>
      <c r="B165" s="363"/>
      <c r="C165" s="362"/>
      <c r="D165" s="457"/>
      <c r="E165" s="366"/>
      <c r="G165" s="59">
        <f t="shared" si="310"/>
        <v>0</v>
      </c>
      <c r="H165" s="59"/>
      <c r="I165" s="59">
        <f t="shared" si="305"/>
        <v>0</v>
      </c>
      <c r="J165" s="59"/>
      <c r="K165" s="59">
        <f t="shared" si="306"/>
        <v>0</v>
      </c>
      <c r="L165" s="59"/>
      <c r="M165" s="59">
        <f t="shared" si="307"/>
        <v>0</v>
      </c>
      <c r="N165" s="59"/>
      <c r="O165" s="59">
        <f t="shared" si="308"/>
        <v>0</v>
      </c>
      <c r="P165" s="59"/>
      <c r="Q165" s="704">
        <f t="shared" si="301"/>
        <v>0</v>
      </c>
      <c r="R165" s="59"/>
      <c r="S165" s="59">
        <f t="shared" si="311"/>
        <v>0</v>
      </c>
      <c r="T165" s="59"/>
      <c r="U165" s="59">
        <f t="shared" si="351"/>
        <v>0</v>
      </c>
      <c r="V165" s="59"/>
      <c r="W165" s="59">
        <f t="shared" si="312"/>
        <v>0</v>
      </c>
      <c r="X165" s="59"/>
      <c r="Y165" s="369"/>
      <c r="Z165" s="687"/>
      <c r="AA165" s="59">
        <f t="shared" si="313"/>
        <v>0</v>
      </c>
      <c r="AB165" s="59"/>
      <c r="AC165" s="367"/>
      <c r="AD165" s="687"/>
      <c r="AE165" s="59">
        <f t="shared" si="309"/>
        <v>0</v>
      </c>
      <c r="AF165" s="59"/>
      <c r="AG165" s="369"/>
      <c r="AH165" s="687"/>
      <c r="AI165" s="62">
        <f t="shared" si="314"/>
        <v>0</v>
      </c>
      <c r="AJ165" s="59"/>
      <c r="AK165" s="59"/>
      <c r="AL165" s="63">
        <f t="shared" si="315"/>
        <v>0</v>
      </c>
      <c r="AM165" s="59">
        <f t="shared" si="316"/>
        <v>0</v>
      </c>
      <c r="AN165" s="59">
        <f t="shared" si="317"/>
        <v>0</v>
      </c>
      <c r="AO165" s="59">
        <f t="shared" si="318"/>
        <v>0</v>
      </c>
      <c r="AP165" s="59">
        <f t="shared" si="319"/>
        <v>0</v>
      </c>
      <c r="AQ165" s="59">
        <f t="shared" si="320"/>
        <v>0</v>
      </c>
      <c r="AR165" s="59">
        <f t="shared" si="321"/>
        <v>0</v>
      </c>
      <c r="AS165" s="59">
        <f t="shared" si="322"/>
        <v>0</v>
      </c>
      <c r="AT165" s="59">
        <f t="shared" si="302"/>
        <v>0</v>
      </c>
      <c r="AU165" s="59">
        <f t="shared" si="323"/>
        <v>0</v>
      </c>
      <c r="AV165" s="59">
        <f t="shared" si="324"/>
        <v>0</v>
      </c>
      <c r="AW165" s="59">
        <f t="shared" si="325"/>
        <v>0</v>
      </c>
      <c r="AX165" s="191">
        <f t="shared" si="352"/>
        <v>0</v>
      </c>
      <c r="AY165" s="62">
        <f t="shared" si="326"/>
        <v>0</v>
      </c>
      <c r="AZ165" s="59"/>
      <c r="BA165" s="64"/>
      <c r="BB165" s="59">
        <f t="shared" si="327"/>
        <v>0</v>
      </c>
      <c r="BC165" s="59">
        <f t="shared" si="328"/>
        <v>0</v>
      </c>
      <c r="BD165" s="59">
        <f t="shared" si="329"/>
        <v>0</v>
      </c>
      <c r="BE165" s="59">
        <f t="shared" si="330"/>
        <v>0</v>
      </c>
      <c r="BF165" s="59">
        <f t="shared" si="331"/>
        <v>0</v>
      </c>
      <c r="BG165" s="59">
        <f t="shared" si="332"/>
        <v>0</v>
      </c>
      <c r="BH165" s="59">
        <f t="shared" si="333"/>
        <v>0</v>
      </c>
      <c r="BI165" s="59">
        <f t="shared" si="334"/>
        <v>0</v>
      </c>
      <c r="BJ165" s="59">
        <f t="shared" si="303"/>
        <v>0</v>
      </c>
      <c r="BK165" s="59">
        <f t="shared" si="335"/>
        <v>0</v>
      </c>
      <c r="BL165" s="59">
        <f t="shared" si="336"/>
        <v>0</v>
      </c>
      <c r="BM165" s="59">
        <f t="shared" si="337"/>
        <v>0</v>
      </c>
      <c r="BN165" s="191">
        <f t="shared" si="353"/>
        <v>0</v>
      </c>
      <c r="BO165" s="62">
        <f t="shared" si="338"/>
        <v>0</v>
      </c>
      <c r="BP165" s="59"/>
      <c r="BQ165" s="64"/>
      <c r="BR165" s="59">
        <f t="shared" si="339"/>
        <v>0</v>
      </c>
      <c r="BS165" s="59">
        <f t="shared" si="340"/>
        <v>0</v>
      </c>
      <c r="BT165" s="59">
        <f t="shared" si="341"/>
        <v>0</v>
      </c>
      <c r="BU165" s="59">
        <f t="shared" si="342"/>
        <v>0</v>
      </c>
      <c r="BV165" s="59">
        <f t="shared" si="343"/>
        <v>0</v>
      </c>
      <c r="BW165" s="59">
        <f t="shared" si="344"/>
        <v>0</v>
      </c>
      <c r="BX165" s="59">
        <f t="shared" si="345"/>
        <v>0</v>
      </c>
      <c r="BY165" s="59">
        <f t="shared" si="346"/>
        <v>0</v>
      </c>
      <c r="BZ165" s="59">
        <f t="shared" si="304"/>
        <v>0</v>
      </c>
      <c r="CA165" s="59">
        <f t="shared" si="347"/>
        <v>0</v>
      </c>
      <c r="CB165" s="59">
        <f t="shared" si="348"/>
        <v>0</v>
      </c>
      <c r="CC165" s="59">
        <f t="shared" si="349"/>
        <v>0</v>
      </c>
      <c r="CD165" s="191">
        <f t="shared" si="354"/>
        <v>0</v>
      </c>
      <c r="CE165" s="62">
        <f t="shared" si="350"/>
        <v>0</v>
      </c>
    </row>
    <row r="166" spans="1:141" x14ac:dyDescent="0.2">
      <c r="A166" s="364"/>
      <c r="B166" s="363"/>
      <c r="C166" s="362"/>
      <c r="D166" s="457"/>
      <c r="E166" s="366"/>
      <c r="G166" s="59">
        <f t="shared" si="310"/>
        <v>0</v>
      </c>
      <c r="H166" s="59"/>
      <c r="I166" s="59">
        <f t="shared" si="305"/>
        <v>0</v>
      </c>
      <c r="J166" s="59"/>
      <c r="K166" s="59">
        <f t="shared" si="306"/>
        <v>0</v>
      </c>
      <c r="L166" s="59"/>
      <c r="M166" s="59">
        <f t="shared" si="307"/>
        <v>0</v>
      </c>
      <c r="N166" s="59"/>
      <c r="O166" s="59">
        <f t="shared" si="308"/>
        <v>0</v>
      </c>
      <c r="P166" s="59"/>
      <c r="Q166" s="704">
        <f t="shared" si="301"/>
        <v>0</v>
      </c>
      <c r="R166" s="59"/>
      <c r="S166" s="59">
        <f t="shared" si="311"/>
        <v>0</v>
      </c>
      <c r="T166" s="59"/>
      <c r="U166" s="59">
        <f t="shared" si="351"/>
        <v>0</v>
      </c>
      <c r="V166" s="59"/>
      <c r="W166" s="59">
        <f t="shared" si="312"/>
        <v>0</v>
      </c>
      <c r="X166" s="59"/>
      <c r="Y166" s="369"/>
      <c r="Z166" s="687"/>
      <c r="AA166" s="59">
        <f t="shared" si="313"/>
        <v>0</v>
      </c>
      <c r="AB166" s="59"/>
      <c r="AC166" s="367"/>
      <c r="AD166" s="687"/>
      <c r="AE166" s="59">
        <f t="shared" si="309"/>
        <v>0</v>
      </c>
      <c r="AF166" s="59"/>
      <c r="AG166" s="369"/>
      <c r="AH166" s="687"/>
      <c r="AI166" s="62">
        <f t="shared" si="314"/>
        <v>0</v>
      </c>
      <c r="AJ166" s="59"/>
      <c r="AK166" s="59"/>
      <c r="AL166" s="63">
        <f t="shared" si="315"/>
        <v>0</v>
      </c>
      <c r="AM166" s="59">
        <f t="shared" si="316"/>
        <v>0</v>
      </c>
      <c r="AN166" s="59">
        <f t="shared" si="317"/>
        <v>0</v>
      </c>
      <c r="AO166" s="59">
        <f t="shared" si="318"/>
        <v>0</v>
      </c>
      <c r="AP166" s="59">
        <f t="shared" si="319"/>
        <v>0</v>
      </c>
      <c r="AQ166" s="59">
        <f t="shared" si="320"/>
        <v>0</v>
      </c>
      <c r="AR166" s="59">
        <f t="shared" si="321"/>
        <v>0</v>
      </c>
      <c r="AS166" s="59">
        <f t="shared" si="322"/>
        <v>0</v>
      </c>
      <c r="AT166" s="59">
        <f t="shared" si="302"/>
        <v>0</v>
      </c>
      <c r="AU166" s="59">
        <f t="shared" si="323"/>
        <v>0</v>
      </c>
      <c r="AV166" s="59">
        <f t="shared" si="324"/>
        <v>0</v>
      </c>
      <c r="AW166" s="59">
        <f t="shared" si="325"/>
        <v>0</v>
      </c>
      <c r="AX166" s="191">
        <f t="shared" si="352"/>
        <v>0</v>
      </c>
      <c r="AY166" s="62">
        <f t="shared" si="326"/>
        <v>0</v>
      </c>
      <c r="AZ166" s="59"/>
      <c r="BA166" s="64"/>
      <c r="BB166" s="59">
        <f t="shared" si="327"/>
        <v>0</v>
      </c>
      <c r="BC166" s="59">
        <f t="shared" si="328"/>
        <v>0</v>
      </c>
      <c r="BD166" s="59">
        <f t="shared" si="329"/>
        <v>0</v>
      </c>
      <c r="BE166" s="59">
        <f t="shared" si="330"/>
        <v>0</v>
      </c>
      <c r="BF166" s="59">
        <f t="shared" si="331"/>
        <v>0</v>
      </c>
      <c r="BG166" s="59">
        <f t="shared" si="332"/>
        <v>0</v>
      </c>
      <c r="BH166" s="59">
        <f t="shared" si="333"/>
        <v>0</v>
      </c>
      <c r="BI166" s="59">
        <f t="shared" si="334"/>
        <v>0</v>
      </c>
      <c r="BJ166" s="59">
        <f t="shared" si="303"/>
        <v>0</v>
      </c>
      <c r="BK166" s="59">
        <f t="shared" si="335"/>
        <v>0</v>
      </c>
      <c r="BL166" s="59">
        <f t="shared" si="336"/>
        <v>0</v>
      </c>
      <c r="BM166" s="59">
        <f t="shared" si="337"/>
        <v>0</v>
      </c>
      <c r="BN166" s="191">
        <f t="shared" si="353"/>
        <v>0</v>
      </c>
      <c r="BO166" s="62">
        <f t="shared" si="338"/>
        <v>0</v>
      </c>
      <c r="BP166" s="59"/>
      <c r="BQ166" s="64"/>
      <c r="BR166" s="59">
        <f t="shared" si="339"/>
        <v>0</v>
      </c>
      <c r="BS166" s="59">
        <f t="shared" si="340"/>
        <v>0</v>
      </c>
      <c r="BT166" s="59">
        <f t="shared" si="341"/>
        <v>0</v>
      </c>
      <c r="BU166" s="59">
        <f t="shared" si="342"/>
        <v>0</v>
      </c>
      <c r="BV166" s="59">
        <f t="shared" si="343"/>
        <v>0</v>
      </c>
      <c r="BW166" s="59">
        <f t="shared" si="344"/>
        <v>0</v>
      </c>
      <c r="BX166" s="59">
        <f t="shared" si="345"/>
        <v>0</v>
      </c>
      <c r="BY166" s="59">
        <f t="shared" si="346"/>
        <v>0</v>
      </c>
      <c r="BZ166" s="59">
        <f t="shared" si="304"/>
        <v>0</v>
      </c>
      <c r="CA166" s="59">
        <f t="shared" si="347"/>
        <v>0</v>
      </c>
      <c r="CB166" s="59">
        <f t="shared" si="348"/>
        <v>0</v>
      </c>
      <c r="CC166" s="59">
        <f t="shared" si="349"/>
        <v>0</v>
      </c>
      <c r="CD166" s="191">
        <f t="shared" si="354"/>
        <v>0</v>
      </c>
      <c r="CE166" s="62">
        <f t="shared" si="350"/>
        <v>0</v>
      </c>
    </row>
    <row r="167" spans="1:141" x14ac:dyDescent="0.2">
      <c r="A167" s="364"/>
      <c r="B167" s="363"/>
      <c r="C167" s="362"/>
      <c r="D167" s="457"/>
      <c r="E167" s="366"/>
      <c r="G167" s="59">
        <f t="shared" si="310"/>
        <v>0</v>
      </c>
      <c r="H167" s="59"/>
      <c r="I167" s="59">
        <f t="shared" si="305"/>
        <v>0</v>
      </c>
      <c r="J167" s="59"/>
      <c r="K167" s="59">
        <f t="shared" si="306"/>
        <v>0</v>
      </c>
      <c r="L167" s="59"/>
      <c r="M167" s="59">
        <f t="shared" si="307"/>
        <v>0</v>
      </c>
      <c r="N167" s="59"/>
      <c r="O167" s="59">
        <f t="shared" si="308"/>
        <v>0</v>
      </c>
      <c r="P167" s="59"/>
      <c r="Q167" s="704">
        <f t="shared" si="301"/>
        <v>0</v>
      </c>
      <c r="R167" s="59"/>
      <c r="S167" s="59">
        <f t="shared" si="311"/>
        <v>0</v>
      </c>
      <c r="T167" s="59"/>
      <c r="U167" s="59">
        <f t="shared" si="351"/>
        <v>0</v>
      </c>
      <c r="V167" s="59"/>
      <c r="W167" s="59">
        <f t="shared" si="312"/>
        <v>0</v>
      </c>
      <c r="X167" s="59"/>
      <c r="Y167" s="369"/>
      <c r="Z167" s="687"/>
      <c r="AA167" s="59">
        <f t="shared" si="313"/>
        <v>0</v>
      </c>
      <c r="AB167" s="59"/>
      <c r="AC167" s="367"/>
      <c r="AD167" s="687"/>
      <c r="AE167" s="59">
        <f t="shared" si="309"/>
        <v>0</v>
      </c>
      <c r="AF167" s="59"/>
      <c r="AG167" s="369"/>
      <c r="AH167" s="687"/>
      <c r="AI167" s="62">
        <f t="shared" si="314"/>
        <v>0</v>
      </c>
      <c r="AJ167" s="59"/>
      <c r="AK167" s="59"/>
      <c r="AL167" s="63">
        <f t="shared" si="315"/>
        <v>0</v>
      </c>
      <c r="AM167" s="59">
        <f t="shared" si="316"/>
        <v>0</v>
      </c>
      <c r="AN167" s="59">
        <f t="shared" si="317"/>
        <v>0</v>
      </c>
      <c r="AO167" s="59">
        <f t="shared" si="318"/>
        <v>0</v>
      </c>
      <c r="AP167" s="59">
        <f t="shared" si="319"/>
        <v>0</v>
      </c>
      <c r="AQ167" s="59">
        <f t="shared" si="320"/>
        <v>0</v>
      </c>
      <c r="AR167" s="59">
        <f t="shared" si="321"/>
        <v>0</v>
      </c>
      <c r="AS167" s="59">
        <f t="shared" si="322"/>
        <v>0</v>
      </c>
      <c r="AT167" s="59">
        <f t="shared" si="302"/>
        <v>0</v>
      </c>
      <c r="AU167" s="59">
        <f t="shared" si="323"/>
        <v>0</v>
      </c>
      <c r="AV167" s="59">
        <f t="shared" si="324"/>
        <v>0</v>
      </c>
      <c r="AW167" s="59">
        <f t="shared" si="325"/>
        <v>0</v>
      </c>
      <c r="AX167" s="191">
        <f t="shared" si="352"/>
        <v>0</v>
      </c>
      <c r="AY167" s="62">
        <f t="shared" si="326"/>
        <v>0</v>
      </c>
      <c r="AZ167" s="59"/>
      <c r="BA167" s="64"/>
      <c r="BB167" s="59">
        <f t="shared" si="327"/>
        <v>0</v>
      </c>
      <c r="BC167" s="59">
        <f t="shared" si="328"/>
        <v>0</v>
      </c>
      <c r="BD167" s="59">
        <f t="shared" si="329"/>
        <v>0</v>
      </c>
      <c r="BE167" s="59">
        <f t="shared" si="330"/>
        <v>0</v>
      </c>
      <c r="BF167" s="59">
        <f t="shared" si="331"/>
        <v>0</v>
      </c>
      <c r="BG167" s="59">
        <f t="shared" si="332"/>
        <v>0</v>
      </c>
      <c r="BH167" s="59">
        <f t="shared" si="333"/>
        <v>0</v>
      </c>
      <c r="BI167" s="59">
        <f t="shared" si="334"/>
        <v>0</v>
      </c>
      <c r="BJ167" s="59">
        <f t="shared" si="303"/>
        <v>0</v>
      </c>
      <c r="BK167" s="59">
        <f t="shared" si="335"/>
        <v>0</v>
      </c>
      <c r="BL167" s="59">
        <f t="shared" si="336"/>
        <v>0</v>
      </c>
      <c r="BM167" s="59">
        <f t="shared" si="337"/>
        <v>0</v>
      </c>
      <c r="BN167" s="191">
        <f t="shared" si="353"/>
        <v>0</v>
      </c>
      <c r="BO167" s="62">
        <f t="shared" si="338"/>
        <v>0</v>
      </c>
      <c r="BP167" s="59"/>
      <c r="BQ167" s="64"/>
      <c r="BR167" s="59">
        <f t="shared" si="339"/>
        <v>0</v>
      </c>
      <c r="BS167" s="59">
        <f t="shared" si="340"/>
        <v>0</v>
      </c>
      <c r="BT167" s="59">
        <f t="shared" si="341"/>
        <v>0</v>
      </c>
      <c r="BU167" s="59">
        <f t="shared" si="342"/>
        <v>0</v>
      </c>
      <c r="BV167" s="59">
        <f t="shared" si="343"/>
        <v>0</v>
      </c>
      <c r="BW167" s="59">
        <f t="shared" si="344"/>
        <v>0</v>
      </c>
      <c r="BX167" s="59">
        <f t="shared" si="345"/>
        <v>0</v>
      </c>
      <c r="BY167" s="59">
        <f t="shared" si="346"/>
        <v>0</v>
      </c>
      <c r="BZ167" s="59">
        <f t="shared" si="304"/>
        <v>0</v>
      </c>
      <c r="CA167" s="59">
        <f t="shared" si="347"/>
        <v>0</v>
      </c>
      <c r="CB167" s="59">
        <f t="shared" si="348"/>
        <v>0</v>
      </c>
      <c r="CC167" s="59">
        <f t="shared" si="349"/>
        <v>0</v>
      </c>
      <c r="CD167" s="191">
        <f t="shared" si="354"/>
        <v>0</v>
      </c>
      <c r="CE167" s="62">
        <f t="shared" si="350"/>
        <v>0</v>
      </c>
    </row>
    <row r="168" spans="1:141" x14ac:dyDescent="0.2">
      <c r="A168" s="364"/>
      <c r="B168" s="363"/>
      <c r="C168" s="362"/>
      <c r="D168" s="457"/>
      <c r="E168" s="366"/>
      <c r="G168" s="59">
        <f t="shared" si="310"/>
        <v>0</v>
      </c>
      <c r="H168" s="59"/>
      <c r="I168" s="59">
        <f t="shared" si="305"/>
        <v>0</v>
      </c>
      <c r="J168" s="59"/>
      <c r="K168" s="59">
        <f t="shared" si="306"/>
        <v>0</v>
      </c>
      <c r="L168" s="59"/>
      <c r="M168" s="59">
        <f t="shared" si="307"/>
        <v>0</v>
      </c>
      <c r="N168" s="59"/>
      <c r="O168" s="59">
        <f t="shared" si="308"/>
        <v>0</v>
      </c>
      <c r="P168" s="59"/>
      <c r="Q168" s="704">
        <f t="shared" si="301"/>
        <v>0</v>
      </c>
      <c r="R168" s="59"/>
      <c r="S168" s="59">
        <f t="shared" si="311"/>
        <v>0</v>
      </c>
      <c r="T168" s="59"/>
      <c r="U168" s="59">
        <f t="shared" si="351"/>
        <v>0</v>
      </c>
      <c r="V168" s="59"/>
      <c r="W168" s="59">
        <f t="shared" si="312"/>
        <v>0</v>
      </c>
      <c r="X168" s="59"/>
      <c r="Y168" s="370"/>
      <c r="Z168" s="689"/>
      <c r="AA168" s="59">
        <f t="shared" si="313"/>
        <v>0</v>
      </c>
      <c r="AB168" s="59"/>
      <c r="AC168" s="371"/>
      <c r="AD168" s="689"/>
      <c r="AE168" s="59">
        <f t="shared" si="309"/>
        <v>0</v>
      </c>
      <c r="AF168" s="59"/>
      <c r="AG168" s="370"/>
      <c r="AH168" s="689"/>
      <c r="AI168" s="62">
        <f t="shared" si="314"/>
        <v>0</v>
      </c>
      <c r="AJ168" s="59"/>
      <c r="AK168" s="59"/>
      <c r="AL168" s="63">
        <f t="shared" si="315"/>
        <v>0</v>
      </c>
      <c r="AM168" s="59">
        <f t="shared" si="316"/>
        <v>0</v>
      </c>
      <c r="AN168" s="59">
        <f t="shared" si="317"/>
        <v>0</v>
      </c>
      <c r="AO168" s="59">
        <f t="shared" si="318"/>
        <v>0</v>
      </c>
      <c r="AP168" s="59">
        <f t="shared" si="319"/>
        <v>0</v>
      </c>
      <c r="AQ168" s="59">
        <f t="shared" si="320"/>
        <v>0</v>
      </c>
      <c r="AR168" s="59">
        <f t="shared" si="321"/>
        <v>0</v>
      </c>
      <c r="AS168" s="59">
        <f t="shared" si="322"/>
        <v>0</v>
      </c>
      <c r="AT168" s="59">
        <f t="shared" si="302"/>
        <v>0</v>
      </c>
      <c r="AU168" s="59">
        <f t="shared" si="323"/>
        <v>0</v>
      </c>
      <c r="AV168" s="59">
        <f t="shared" si="324"/>
        <v>0</v>
      </c>
      <c r="AW168" s="59">
        <f t="shared" si="325"/>
        <v>0</v>
      </c>
      <c r="AX168" s="191">
        <f t="shared" si="352"/>
        <v>0</v>
      </c>
      <c r="AY168" s="62">
        <f t="shared" si="326"/>
        <v>0</v>
      </c>
      <c r="AZ168" s="59"/>
      <c r="BA168" s="64"/>
      <c r="BB168" s="59">
        <f t="shared" si="327"/>
        <v>0</v>
      </c>
      <c r="BC168" s="59">
        <f t="shared" si="328"/>
        <v>0</v>
      </c>
      <c r="BD168" s="59">
        <f t="shared" si="329"/>
        <v>0</v>
      </c>
      <c r="BE168" s="59">
        <f t="shared" si="330"/>
        <v>0</v>
      </c>
      <c r="BF168" s="59">
        <f t="shared" si="331"/>
        <v>0</v>
      </c>
      <c r="BG168" s="59">
        <f t="shared" si="332"/>
        <v>0</v>
      </c>
      <c r="BH168" s="59">
        <f t="shared" si="333"/>
        <v>0</v>
      </c>
      <c r="BI168" s="59">
        <f t="shared" si="334"/>
        <v>0</v>
      </c>
      <c r="BJ168" s="59">
        <f t="shared" si="303"/>
        <v>0</v>
      </c>
      <c r="BK168" s="59">
        <f t="shared" si="335"/>
        <v>0</v>
      </c>
      <c r="BL168" s="59">
        <f t="shared" si="336"/>
        <v>0</v>
      </c>
      <c r="BM168" s="59">
        <f t="shared" si="337"/>
        <v>0</v>
      </c>
      <c r="BN168" s="191">
        <f t="shared" si="353"/>
        <v>0</v>
      </c>
      <c r="BO168" s="62">
        <f t="shared" si="338"/>
        <v>0</v>
      </c>
      <c r="BP168" s="59"/>
      <c r="BQ168" s="64"/>
      <c r="BR168" s="59">
        <f t="shared" si="339"/>
        <v>0</v>
      </c>
      <c r="BS168" s="59">
        <f t="shared" si="340"/>
        <v>0</v>
      </c>
      <c r="BT168" s="59">
        <f t="shared" si="341"/>
        <v>0</v>
      </c>
      <c r="BU168" s="59">
        <f t="shared" si="342"/>
        <v>0</v>
      </c>
      <c r="BV168" s="59">
        <f t="shared" si="343"/>
        <v>0</v>
      </c>
      <c r="BW168" s="59">
        <f t="shared" si="344"/>
        <v>0</v>
      </c>
      <c r="BX168" s="59">
        <f t="shared" si="345"/>
        <v>0</v>
      </c>
      <c r="BY168" s="59">
        <f t="shared" si="346"/>
        <v>0</v>
      </c>
      <c r="BZ168" s="59">
        <f t="shared" si="304"/>
        <v>0</v>
      </c>
      <c r="CA168" s="59">
        <f t="shared" si="347"/>
        <v>0</v>
      </c>
      <c r="CB168" s="59">
        <f t="shared" si="348"/>
        <v>0</v>
      </c>
      <c r="CC168" s="59">
        <f t="shared" si="349"/>
        <v>0</v>
      </c>
      <c r="CD168" s="191">
        <f t="shared" si="354"/>
        <v>0</v>
      </c>
      <c r="CE168" s="62">
        <f t="shared" si="350"/>
        <v>0</v>
      </c>
    </row>
    <row r="169" spans="1:141" x14ac:dyDescent="0.2">
      <c r="A169" s="364"/>
      <c r="B169" s="363"/>
      <c r="C169" s="362"/>
      <c r="D169" s="457"/>
      <c r="E169" s="366"/>
      <c r="G169" s="59">
        <f t="shared" si="310"/>
        <v>0</v>
      </c>
      <c r="H169" s="59"/>
      <c r="I169" s="59">
        <f t="shared" si="305"/>
        <v>0</v>
      </c>
      <c r="J169" s="59"/>
      <c r="K169" s="59">
        <f t="shared" si="306"/>
        <v>0</v>
      </c>
      <c r="L169" s="59"/>
      <c r="M169" s="59">
        <f t="shared" si="307"/>
        <v>0</v>
      </c>
      <c r="N169" s="59"/>
      <c r="O169" s="59">
        <f t="shared" si="308"/>
        <v>0</v>
      </c>
      <c r="P169" s="59"/>
      <c r="Q169" s="704">
        <f t="shared" si="301"/>
        <v>0</v>
      </c>
      <c r="R169" s="59"/>
      <c r="S169" s="59">
        <f t="shared" si="311"/>
        <v>0</v>
      </c>
      <c r="T169" s="59"/>
      <c r="U169" s="59">
        <f t="shared" si="351"/>
        <v>0</v>
      </c>
      <c r="V169" s="59"/>
      <c r="W169" s="59">
        <f t="shared" si="312"/>
        <v>0</v>
      </c>
      <c r="X169" s="59"/>
      <c r="Y169" s="370"/>
      <c r="Z169" s="689"/>
      <c r="AA169" s="59">
        <f t="shared" si="313"/>
        <v>0</v>
      </c>
      <c r="AB169" s="59"/>
      <c r="AC169" s="371"/>
      <c r="AD169" s="689"/>
      <c r="AE169" s="59">
        <f t="shared" si="309"/>
        <v>0</v>
      </c>
      <c r="AF169" s="59"/>
      <c r="AG169" s="370"/>
      <c r="AH169" s="689"/>
      <c r="AI169" s="62">
        <f t="shared" si="314"/>
        <v>0</v>
      </c>
      <c r="AJ169" s="59"/>
      <c r="AK169" s="59"/>
      <c r="AL169" s="63">
        <f t="shared" si="315"/>
        <v>0</v>
      </c>
      <c r="AM169" s="59">
        <f t="shared" si="316"/>
        <v>0</v>
      </c>
      <c r="AN169" s="59">
        <f t="shared" si="317"/>
        <v>0</v>
      </c>
      <c r="AO169" s="59">
        <f t="shared" si="318"/>
        <v>0</v>
      </c>
      <c r="AP169" s="59">
        <f t="shared" si="319"/>
        <v>0</v>
      </c>
      <c r="AQ169" s="59">
        <f t="shared" si="320"/>
        <v>0</v>
      </c>
      <c r="AR169" s="59">
        <f t="shared" si="321"/>
        <v>0</v>
      </c>
      <c r="AS169" s="59">
        <f t="shared" si="322"/>
        <v>0</v>
      </c>
      <c r="AT169" s="59">
        <f t="shared" si="302"/>
        <v>0</v>
      </c>
      <c r="AU169" s="59">
        <f t="shared" si="323"/>
        <v>0</v>
      </c>
      <c r="AV169" s="59">
        <f t="shared" si="324"/>
        <v>0</v>
      </c>
      <c r="AW169" s="59">
        <f t="shared" si="325"/>
        <v>0</v>
      </c>
      <c r="AX169" s="191">
        <f t="shared" si="352"/>
        <v>0</v>
      </c>
      <c r="AY169" s="62">
        <f t="shared" si="326"/>
        <v>0</v>
      </c>
      <c r="AZ169" s="59"/>
      <c r="BA169" s="64"/>
      <c r="BB169" s="59">
        <f t="shared" si="327"/>
        <v>0</v>
      </c>
      <c r="BC169" s="59">
        <f t="shared" si="328"/>
        <v>0</v>
      </c>
      <c r="BD169" s="59">
        <f t="shared" si="329"/>
        <v>0</v>
      </c>
      <c r="BE169" s="59">
        <f t="shared" si="330"/>
        <v>0</v>
      </c>
      <c r="BF169" s="59">
        <f t="shared" si="331"/>
        <v>0</v>
      </c>
      <c r="BG169" s="59">
        <f t="shared" si="332"/>
        <v>0</v>
      </c>
      <c r="BH169" s="59">
        <f t="shared" si="333"/>
        <v>0</v>
      </c>
      <c r="BI169" s="59">
        <f t="shared" si="334"/>
        <v>0</v>
      </c>
      <c r="BJ169" s="59">
        <f t="shared" si="303"/>
        <v>0</v>
      </c>
      <c r="BK169" s="59">
        <f t="shared" si="335"/>
        <v>0</v>
      </c>
      <c r="BL169" s="59">
        <f t="shared" si="336"/>
        <v>0</v>
      </c>
      <c r="BM169" s="59">
        <f t="shared" si="337"/>
        <v>0</v>
      </c>
      <c r="BN169" s="191">
        <f t="shared" si="353"/>
        <v>0</v>
      </c>
      <c r="BO169" s="62">
        <f t="shared" si="338"/>
        <v>0</v>
      </c>
      <c r="BP169" s="59"/>
      <c r="BQ169" s="64"/>
      <c r="BR169" s="59">
        <f t="shared" si="339"/>
        <v>0</v>
      </c>
      <c r="BS169" s="59">
        <f t="shared" si="340"/>
        <v>0</v>
      </c>
      <c r="BT169" s="59">
        <f t="shared" si="341"/>
        <v>0</v>
      </c>
      <c r="BU169" s="59">
        <f t="shared" si="342"/>
        <v>0</v>
      </c>
      <c r="BV169" s="59">
        <f t="shared" si="343"/>
        <v>0</v>
      </c>
      <c r="BW169" s="59">
        <f t="shared" si="344"/>
        <v>0</v>
      </c>
      <c r="BX169" s="59">
        <f t="shared" si="345"/>
        <v>0</v>
      </c>
      <c r="BY169" s="59">
        <f t="shared" si="346"/>
        <v>0</v>
      </c>
      <c r="BZ169" s="59">
        <f t="shared" si="304"/>
        <v>0</v>
      </c>
      <c r="CA169" s="59">
        <f t="shared" si="347"/>
        <v>0</v>
      </c>
      <c r="CB169" s="59">
        <f t="shared" si="348"/>
        <v>0</v>
      </c>
      <c r="CC169" s="59">
        <f t="shared" si="349"/>
        <v>0</v>
      </c>
      <c r="CD169" s="191">
        <f t="shared" si="354"/>
        <v>0</v>
      </c>
      <c r="CE169" s="62">
        <f t="shared" si="350"/>
        <v>0</v>
      </c>
    </row>
    <row r="170" spans="1:141" x14ac:dyDescent="0.2">
      <c r="A170" s="364"/>
      <c r="B170" s="363"/>
      <c r="C170" s="362"/>
      <c r="D170" s="457"/>
      <c r="E170" s="366"/>
      <c r="G170" s="59">
        <f t="shared" si="310"/>
        <v>0</v>
      </c>
      <c r="H170" s="59"/>
      <c r="I170" s="59">
        <f t="shared" si="305"/>
        <v>0</v>
      </c>
      <c r="J170" s="59"/>
      <c r="K170" s="59">
        <f t="shared" si="306"/>
        <v>0</v>
      </c>
      <c r="L170" s="59"/>
      <c r="M170" s="59">
        <f t="shared" si="307"/>
        <v>0</v>
      </c>
      <c r="N170" s="59"/>
      <c r="O170" s="59">
        <f t="shared" si="308"/>
        <v>0</v>
      </c>
      <c r="P170" s="59"/>
      <c r="Q170" s="704">
        <f t="shared" si="301"/>
        <v>0</v>
      </c>
      <c r="R170" s="59"/>
      <c r="S170" s="59">
        <f t="shared" si="311"/>
        <v>0</v>
      </c>
      <c r="T170" s="59"/>
      <c r="U170" s="59">
        <f t="shared" si="351"/>
        <v>0</v>
      </c>
      <c r="V170" s="59"/>
      <c r="W170" s="59">
        <f t="shared" si="312"/>
        <v>0</v>
      </c>
      <c r="X170" s="59"/>
      <c r="Y170" s="370"/>
      <c r="Z170" s="689"/>
      <c r="AA170" s="59">
        <f t="shared" si="313"/>
        <v>0</v>
      </c>
      <c r="AB170" s="59"/>
      <c r="AC170" s="371"/>
      <c r="AD170" s="689"/>
      <c r="AE170" s="59">
        <f t="shared" si="309"/>
        <v>0</v>
      </c>
      <c r="AF170" s="59"/>
      <c r="AG170" s="370"/>
      <c r="AH170" s="689"/>
      <c r="AI170" s="62">
        <f t="shared" si="314"/>
        <v>0</v>
      </c>
      <c r="AJ170" s="59"/>
      <c r="AK170" s="59"/>
      <c r="AL170" s="63">
        <f t="shared" si="315"/>
        <v>0</v>
      </c>
      <c r="AM170" s="59">
        <f t="shared" si="316"/>
        <v>0</v>
      </c>
      <c r="AN170" s="59">
        <f t="shared" si="317"/>
        <v>0</v>
      </c>
      <c r="AO170" s="59">
        <f t="shared" si="318"/>
        <v>0</v>
      </c>
      <c r="AP170" s="59">
        <f t="shared" si="319"/>
        <v>0</v>
      </c>
      <c r="AQ170" s="59">
        <f t="shared" si="320"/>
        <v>0</v>
      </c>
      <c r="AR170" s="59">
        <f t="shared" si="321"/>
        <v>0</v>
      </c>
      <c r="AS170" s="59">
        <f t="shared" si="322"/>
        <v>0</v>
      </c>
      <c r="AT170" s="59">
        <f t="shared" si="302"/>
        <v>0</v>
      </c>
      <c r="AU170" s="59">
        <f t="shared" si="323"/>
        <v>0</v>
      </c>
      <c r="AV170" s="59">
        <f t="shared" si="324"/>
        <v>0</v>
      </c>
      <c r="AW170" s="59">
        <f t="shared" si="325"/>
        <v>0</v>
      </c>
      <c r="AX170" s="191">
        <f t="shared" si="352"/>
        <v>0</v>
      </c>
      <c r="AY170" s="62">
        <f t="shared" si="326"/>
        <v>0</v>
      </c>
      <c r="AZ170" s="59"/>
      <c r="BA170" s="64"/>
      <c r="BB170" s="59">
        <f t="shared" si="327"/>
        <v>0</v>
      </c>
      <c r="BC170" s="59">
        <f t="shared" si="328"/>
        <v>0</v>
      </c>
      <c r="BD170" s="59">
        <f t="shared" si="329"/>
        <v>0</v>
      </c>
      <c r="BE170" s="59">
        <f t="shared" si="330"/>
        <v>0</v>
      </c>
      <c r="BF170" s="59">
        <f t="shared" si="331"/>
        <v>0</v>
      </c>
      <c r="BG170" s="59">
        <f t="shared" si="332"/>
        <v>0</v>
      </c>
      <c r="BH170" s="59">
        <f t="shared" si="333"/>
        <v>0</v>
      </c>
      <c r="BI170" s="59">
        <f t="shared" si="334"/>
        <v>0</v>
      </c>
      <c r="BJ170" s="59">
        <f t="shared" si="303"/>
        <v>0</v>
      </c>
      <c r="BK170" s="59">
        <f t="shared" si="335"/>
        <v>0</v>
      </c>
      <c r="BL170" s="59">
        <f t="shared" si="336"/>
        <v>0</v>
      </c>
      <c r="BM170" s="59">
        <f t="shared" si="337"/>
        <v>0</v>
      </c>
      <c r="BN170" s="191">
        <f t="shared" si="353"/>
        <v>0</v>
      </c>
      <c r="BO170" s="62">
        <f t="shared" si="338"/>
        <v>0</v>
      </c>
      <c r="BP170" s="59"/>
      <c r="BQ170" s="64"/>
      <c r="BR170" s="59">
        <f t="shared" si="339"/>
        <v>0</v>
      </c>
      <c r="BS170" s="59">
        <f t="shared" si="340"/>
        <v>0</v>
      </c>
      <c r="BT170" s="59">
        <f t="shared" si="341"/>
        <v>0</v>
      </c>
      <c r="BU170" s="59">
        <f t="shared" si="342"/>
        <v>0</v>
      </c>
      <c r="BV170" s="59">
        <f t="shared" si="343"/>
        <v>0</v>
      </c>
      <c r="BW170" s="59">
        <f t="shared" si="344"/>
        <v>0</v>
      </c>
      <c r="BX170" s="59">
        <f t="shared" si="345"/>
        <v>0</v>
      </c>
      <c r="BY170" s="59">
        <f t="shared" si="346"/>
        <v>0</v>
      </c>
      <c r="BZ170" s="59">
        <f t="shared" si="304"/>
        <v>0</v>
      </c>
      <c r="CA170" s="59">
        <f t="shared" si="347"/>
        <v>0</v>
      </c>
      <c r="CB170" s="59">
        <f t="shared" si="348"/>
        <v>0</v>
      </c>
      <c r="CC170" s="59">
        <f t="shared" si="349"/>
        <v>0</v>
      </c>
      <c r="CD170" s="191">
        <f t="shared" si="354"/>
        <v>0</v>
      </c>
      <c r="CE170" s="62">
        <f t="shared" si="350"/>
        <v>0</v>
      </c>
    </row>
    <row r="171" spans="1:141" x14ac:dyDescent="0.2">
      <c r="A171" s="364"/>
      <c r="B171" s="363"/>
      <c r="C171" s="362"/>
      <c r="D171" s="457"/>
      <c r="E171" s="366"/>
      <c r="G171" s="59">
        <f t="shared" si="310"/>
        <v>0</v>
      </c>
      <c r="H171" s="59"/>
      <c r="I171" s="59">
        <f t="shared" si="305"/>
        <v>0</v>
      </c>
      <c r="J171" s="59"/>
      <c r="K171" s="59">
        <f t="shared" si="306"/>
        <v>0</v>
      </c>
      <c r="L171" s="59"/>
      <c r="M171" s="59">
        <f t="shared" si="307"/>
        <v>0</v>
      </c>
      <c r="N171" s="59"/>
      <c r="O171" s="59">
        <f t="shared" si="308"/>
        <v>0</v>
      </c>
      <c r="P171" s="59"/>
      <c r="Q171" s="704">
        <f t="shared" si="301"/>
        <v>0</v>
      </c>
      <c r="R171" s="59"/>
      <c r="S171" s="59">
        <f t="shared" si="311"/>
        <v>0</v>
      </c>
      <c r="T171" s="59"/>
      <c r="U171" s="59">
        <f t="shared" si="351"/>
        <v>0</v>
      </c>
      <c r="V171" s="59"/>
      <c r="W171" s="59">
        <f t="shared" si="312"/>
        <v>0</v>
      </c>
      <c r="X171" s="59"/>
      <c r="Y171" s="370"/>
      <c r="Z171" s="689"/>
      <c r="AA171" s="59">
        <f t="shared" si="313"/>
        <v>0</v>
      </c>
      <c r="AB171" s="59"/>
      <c r="AC171" s="371"/>
      <c r="AD171" s="689"/>
      <c r="AE171" s="59">
        <f t="shared" si="309"/>
        <v>0</v>
      </c>
      <c r="AF171" s="59"/>
      <c r="AG171" s="370"/>
      <c r="AH171" s="689"/>
      <c r="AI171" s="62">
        <f t="shared" si="314"/>
        <v>0</v>
      </c>
      <c r="AJ171" s="59"/>
      <c r="AK171" s="59"/>
      <c r="AL171" s="63">
        <f t="shared" si="315"/>
        <v>0</v>
      </c>
      <c r="AM171" s="59">
        <f t="shared" si="316"/>
        <v>0</v>
      </c>
      <c r="AN171" s="59">
        <f t="shared" si="317"/>
        <v>0</v>
      </c>
      <c r="AO171" s="59">
        <f t="shared" si="318"/>
        <v>0</v>
      </c>
      <c r="AP171" s="59">
        <f t="shared" si="319"/>
        <v>0</v>
      </c>
      <c r="AQ171" s="59">
        <f t="shared" si="320"/>
        <v>0</v>
      </c>
      <c r="AR171" s="59">
        <f t="shared" si="321"/>
        <v>0</v>
      </c>
      <c r="AS171" s="59">
        <f t="shared" si="322"/>
        <v>0</v>
      </c>
      <c r="AT171" s="59">
        <f t="shared" si="302"/>
        <v>0</v>
      </c>
      <c r="AU171" s="59">
        <f t="shared" si="323"/>
        <v>0</v>
      </c>
      <c r="AV171" s="59">
        <f t="shared" si="324"/>
        <v>0</v>
      </c>
      <c r="AW171" s="59">
        <f t="shared" si="325"/>
        <v>0</v>
      </c>
      <c r="AX171" s="191">
        <f t="shared" si="352"/>
        <v>0</v>
      </c>
      <c r="AY171" s="62">
        <f t="shared" si="326"/>
        <v>0</v>
      </c>
      <c r="AZ171" s="59"/>
      <c r="BA171" s="64"/>
      <c r="BB171" s="59">
        <f t="shared" si="327"/>
        <v>0</v>
      </c>
      <c r="BC171" s="59">
        <f t="shared" si="328"/>
        <v>0</v>
      </c>
      <c r="BD171" s="59">
        <f t="shared" si="329"/>
        <v>0</v>
      </c>
      <c r="BE171" s="59">
        <f t="shared" si="330"/>
        <v>0</v>
      </c>
      <c r="BF171" s="59">
        <f t="shared" si="331"/>
        <v>0</v>
      </c>
      <c r="BG171" s="59">
        <f t="shared" si="332"/>
        <v>0</v>
      </c>
      <c r="BH171" s="59">
        <f t="shared" si="333"/>
        <v>0</v>
      </c>
      <c r="BI171" s="59">
        <f t="shared" si="334"/>
        <v>0</v>
      </c>
      <c r="BJ171" s="59">
        <f t="shared" si="303"/>
        <v>0</v>
      </c>
      <c r="BK171" s="59">
        <f t="shared" si="335"/>
        <v>0</v>
      </c>
      <c r="BL171" s="59">
        <f t="shared" si="336"/>
        <v>0</v>
      </c>
      <c r="BM171" s="59">
        <f t="shared" si="337"/>
        <v>0</v>
      </c>
      <c r="BN171" s="191">
        <f t="shared" si="353"/>
        <v>0</v>
      </c>
      <c r="BO171" s="62">
        <f t="shared" si="338"/>
        <v>0</v>
      </c>
      <c r="BP171" s="59"/>
      <c r="BQ171" s="64"/>
      <c r="BR171" s="59">
        <f t="shared" si="339"/>
        <v>0</v>
      </c>
      <c r="BS171" s="59">
        <f t="shared" si="340"/>
        <v>0</v>
      </c>
      <c r="BT171" s="59">
        <f t="shared" si="341"/>
        <v>0</v>
      </c>
      <c r="BU171" s="59">
        <f t="shared" si="342"/>
        <v>0</v>
      </c>
      <c r="BV171" s="59">
        <f t="shared" si="343"/>
        <v>0</v>
      </c>
      <c r="BW171" s="59">
        <f t="shared" si="344"/>
        <v>0</v>
      </c>
      <c r="BX171" s="59">
        <f t="shared" si="345"/>
        <v>0</v>
      </c>
      <c r="BY171" s="59">
        <f t="shared" si="346"/>
        <v>0</v>
      </c>
      <c r="BZ171" s="59">
        <f t="shared" si="304"/>
        <v>0</v>
      </c>
      <c r="CA171" s="59">
        <f t="shared" si="347"/>
        <v>0</v>
      </c>
      <c r="CB171" s="59">
        <f t="shared" si="348"/>
        <v>0</v>
      </c>
      <c r="CC171" s="59">
        <f t="shared" si="349"/>
        <v>0</v>
      </c>
      <c r="CD171" s="191">
        <f t="shared" si="354"/>
        <v>0</v>
      </c>
      <c r="CE171" s="62">
        <f t="shared" si="350"/>
        <v>0</v>
      </c>
    </row>
    <row r="172" spans="1:141" x14ac:dyDescent="0.2">
      <c r="A172" s="364"/>
      <c r="B172" s="363"/>
      <c r="C172" s="362"/>
      <c r="D172" s="457"/>
      <c r="E172" s="366"/>
      <c r="G172" s="59">
        <f t="shared" si="310"/>
        <v>0</v>
      </c>
      <c r="H172" s="59"/>
      <c r="I172" s="59">
        <f t="shared" si="305"/>
        <v>0</v>
      </c>
      <c r="J172" s="59"/>
      <c r="K172" s="59">
        <f t="shared" si="306"/>
        <v>0</v>
      </c>
      <c r="L172" s="59"/>
      <c r="M172" s="59">
        <f t="shared" si="307"/>
        <v>0</v>
      </c>
      <c r="N172" s="59"/>
      <c r="O172" s="59">
        <f t="shared" si="308"/>
        <v>0</v>
      </c>
      <c r="P172" s="59"/>
      <c r="Q172" s="704">
        <f t="shared" si="301"/>
        <v>0</v>
      </c>
      <c r="R172" s="59"/>
      <c r="S172" s="59">
        <f t="shared" si="311"/>
        <v>0</v>
      </c>
      <c r="T172" s="59"/>
      <c r="U172" s="59">
        <f t="shared" si="351"/>
        <v>0</v>
      </c>
      <c r="V172" s="59"/>
      <c r="W172" s="59">
        <f t="shared" si="312"/>
        <v>0</v>
      </c>
      <c r="X172" s="59"/>
      <c r="Y172" s="370"/>
      <c r="Z172" s="689"/>
      <c r="AA172" s="59">
        <f t="shared" si="313"/>
        <v>0</v>
      </c>
      <c r="AB172" s="59"/>
      <c r="AC172" s="371"/>
      <c r="AD172" s="689"/>
      <c r="AE172" s="59">
        <f t="shared" si="309"/>
        <v>0</v>
      </c>
      <c r="AF172" s="59"/>
      <c r="AG172" s="370"/>
      <c r="AH172" s="689"/>
      <c r="AI172" s="62">
        <f t="shared" si="314"/>
        <v>0</v>
      </c>
      <c r="AJ172" s="59"/>
      <c r="AK172" s="59"/>
      <c r="AL172" s="63">
        <f t="shared" si="315"/>
        <v>0</v>
      </c>
      <c r="AM172" s="59">
        <f t="shared" si="316"/>
        <v>0</v>
      </c>
      <c r="AN172" s="59">
        <f t="shared" si="317"/>
        <v>0</v>
      </c>
      <c r="AO172" s="59">
        <f t="shared" si="318"/>
        <v>0</v>
      </c>
      <c r="AP172" s="59">
        <f t="shared" si="319"/>
        <v>0</v>
      </c>
      <c r="AQ172" s="59">
        <f t="shared" si="320"/>
        <v>0</v>
      </c>
      <c r="AR172" s="59">
        <f t="shared" si="321"/>
        <v>0</v>
      </c>
      <c r="AS172" s="59">
        <f t="shared" si="322"/>
        <v>0</v>
      </c>
      <c r="AT172" s="59">
        <f t="shared" si="302"/>
        <v>0</v>
      </c>
      <c r="AU172" s="59">
        <f t="shared" si="323"/>
        <v>0</v>
      </c>
      <c r="AV172" s="59">
        <f t="shared" si="324"/>
        <v>0</v>
      </c>
      <c r="AW172" s="59">
        <f t="shared" si="325"/>
        <v>0</v>
      </c>
      <c r="AX172" s="191">
        <f t="shared" si="352"/>
        <v>0</v>
      </c>
      <c r="AY172" s="62">
        <f t="shared" si="326"/>
        <v>0</v>
      </c>
      <c r="AZ172" s="59"/>
      <c r="BA172" s="64"/>
      <c r="BB172" s="59">
        <f t="shared" si="327"/>
        <v>0</v>
      </c>
      <c r="BC172" s="59">
        <f t="shared" si="328"/>
        <v>0</v>
      </c>
      <c r="BD172" s="59">
        <f t="shared" si="329"/>
        <v>0</v>
      </c>
      <c r="BE172" s="59">
        <f t="shared" si="330"/>
        <v>0</v>
      </c>
      <c r="BF172" s="59">
        <f t="shared" si="331"/>
        <v>0</v>
      </c>
      <c r="BG172" s="59">
        <f t="shared" si="332"/>
        <v>0</v>
      </c>
      <c r="BH172" s="59">
        <f t="shared" si="333"/>
        <v>0</v>
      </c>
      <c r="BI172" s="59">
        <f t="shared" si="334"/>
        <v>0</v>
      </c>
      <c r="BJ172" s="59">
        <f t="shared" si="303"/>
        <v>0</v>
      </c>
      <c r="BK172" s="59">
        <f t="shared" si="335"/>
        <v>0</v>
      </c>
      <c r="BL172" s="59">
        <f t="shared" si="336"/>
        <v>0</v>
      </c>
      <c r="BM172" s="59">
        <f t="shared" si="337"/>
        <v>0</v>
      </c>
      <c r="BN172" s="191">
        <f t="shared" si="353"/>
        <v>0</v>
      </c>
      <c r="BO172" s="62">
        <f t="shared" si="338"/>
        <v>0</v>
      </c>
      <c r="BP172" s="59"/>
      <c r="BQ172" s="64"/>
      <c r="BR172" s="59">
        <f t="shared" si="339"/>
        <v>0</v>
      </c>
      <c r="BS172" s="59">
        <f t="shared" si="340"/>
        <v>0</v>
      </c>
      <c r="BT172" s="59">
        <f t="shared" si="341"/>
        <v>0</v>
      </c>
      <c r="BU172" s="59">
        <f t="shared" si="342"/>
        <v>0</v>
      </c>
      <c r="BV172" s="59">
        <f t="shared" si="343"/>
        <v>0</v>
      </c>
      <c r="BW172" s="59">
        <f t="shared" si="344"/>
        <v>0</v>
      </c>
      <c r="BX172" s="59">
        <f t="shared" si="345"/>
        <v>0</v>
      </c>
      <c r="BY172" s="59">
        <f t="shared" si="346"/>
        <v>0</v>
      </c>
      <c r="BZ172" s="59">
        <f t="shared" si="304"/>
        <v>0</v>
      </c>
      <c r="CA172" s="59">
        <f t="shared" si="347"/>
        <v>0</v>
      </c>
      <c r="CB172" s="59">
        <f t="shared" si="348"/>
        <v>0</v>
      </c>
      <c r="CC172" s="59">
        <f t="shared" si="349"/>
        <v>0</v>
      </c>
      <c r="CD172" s="191">
        <f t="shared" si="354"/>
        <v>0</v>
      </c>
      <c r="CE172" s="62">
        <f t="shared" si="350"/>
        <v>0</v>
      </c>
    </row>
    <row r="173" spans="1:141" ht="5.25" customHeight="1" x14ac:dyDescent="0.2">
      <c r="G173" s="59"/>
      <c r="H173" s="59"/>
      <c r="I173" s="59"/>
      <c r="J173" s="59"/>
      <c r="K173" s="59"/>
      <c r="L173" s="59"/>
      <c r="M173" s="59"/>
      <c r="N173" s="59"/>
      <c r="O173" s="59"/>
      <c r="P173" s="59"/>
      <c r="Q173" s="704"/>
      <c r="R173" s="59"/>
      <c r="S173" s="59"/>
      <c r="T173" s="59"/>
      <c r="U173" s="59"/>
      <c r="V173" s="59"/>
      <c r="W173" s="59"/>
      <c r="X173" s="59"/>
      <c r="Y173" s="59"/>
      <c r="Z173" s="59"/>
      <c r="AA173" s="59"/>
      <c r="AB173" s="59"/>
      <c r="AC173" s="59"/>
      <c r="AD173" s="59"/>
      <c r="AE173" s="59"/>
      <c r="AF173" s="59"/>
      <c r="AG173" s="59"/>
      <c r="AH173" s="59"/>
      <c r="AI173" s="59"/>
      <c r="AJ173" s="59"/>
      <c r="AK173" s="59"/>
      <c r="AL173" s="63"/>
      <c r="AM173" s="59"/>
      <c r="AN173" s="59"/>
      <c r="AO173" s="59"/>
      <c r="AP173" s="59"/>
      <c r="AQ173" s="59"/>
      <c r="AR173" s="59"/>
      <c r="AS173" s="59"/>
      <c r="AT173" s="59"/>
      <c r="AU173" s="59"/>
      <c r="AV173" s="59"/>
      <c r="AW173" s="59"/>
      <c r="AX173" s="59"/>
      <c r="AY173" s="59"/>
      <c r="AZ173" s="59"/>
      <c r="BA173" s="64"/>
      <c r="BB173" s="59"/>
      <c r="BC173" s="59"/>
      <c r="BD173" s="59"/>
      <c r="BE173" s="59"/>
      <c r="BF173" s="59"/>
      <c r="BG173" s="59"/>
      <c r="BH173" s="59"/>
      <c r="BI173" s="59"/>
      <c r="BJ173" s="59"/>
      <c r="BK173" s="59"/>
      <c r="BL173" s="59"/>
      <c r="BM173" s="59"/>
      <c r="BN173" s="59"/>
      <c r="BO173" s="59"/>
      <c r="BP173" s="59"/>
      <c r="BQ173" s="64"/>
      <c r="BR173" s="59"/>
      <c r="BS173" s="59"/>
      <c r="BT173" s="59"/>
      <c r="BU173" s="59"/>
      <c r="BV173" s="59"/>
      <c r="BW173" s="59"/>
      <c r="BX173" s="59"/>
      <c r="BY173" s="59"/>
      <c r="BZ173" s="59"/>
      <c r="CA173" s="59"/>
      <c r="CB173" s="59"/>
      <c r="CC173" s="59"/>
      <c r="CD173" s="59"/>
      <c r="CE173" s="59"/>
    </row>
    <row r="174" spans="1:141" s="52" customFormat="1" ht="21" customHeight="1" thickBot="1" x14ac:dyDescent="0.25">
      <c r="B174" s="52" t="s">
        <v>218</v>
      </c>
      <c r="C174" s="61">
        <f t="shared" ref="C174:AE174" si="355">SUM(C7:C173)</f>
        <v>0</v>
      </c>
      <c r="D174" s="61">
        <f t="shared" si="355"/>
        <v>0</v>
      </c>
      <c r="E174" s="61"/>
      <c r="F174" s="61">
        <f t="shared" si="355"/>
        <v>0</v>
      </c>
      <c r="G174" s="61">
        <f t="shared" si="355"/>
        <v>0</v>
      </c>
      <c r="H174" s="61"/>
      <c r="I174" s="61">
        <f t="shared" si="355"/>
        <v>0</v>
      </c>
      <c r="J174" s="61"/>
      <c r="K174" s="61">
        <f t="shared" si="355"/>
        <v>0</v>
      </c>
      <c r="L174" s="61"/>
      <c r="M174" s="61">
        <f t="shared" si="355"/>
        <v>0</v>
      </c>
      <c r="N174" s="61"/>
      <c r="O174" s="61">
        <f t="shared" si="355"/>
        <v>0</v>
      </c>
      <c r="P174" s="61"/>
      <c r="Q174" s="705">
        <f>SUM(Q7:Q173)</f>
        <v>0</v>
      </c>
      <c r="R174" s="61"/>
      <c r="S174" s="61">
        <f t="shared" si="355"/>
        <v>0</v>
      </c>
      <c r="T174" s="61"/>
      <c r="U174" s="61">
        <f t="shared" si="355"/>
        <v>0</v>
      </c>
      <c r="V174" s="61"/>
      <c r="W174" s="61">
        <f t="shared" si="355"/>
        <v>0</v>
      </c>
      <c r="X174" s="61"/>
      <c r="Y174" s="61"/>
      <c r="Z174" s="61"/>
      <c r="AA174" s="61">
        <f t="shared" si="355"/>
        <v>0</v>
      </c>
      <c r="AB174" s="61"/>
      <c r="AC174" s="61"/>
      <c r="AD174" s="61"/>
      <c r="AE174" s="61">
        <f t="shared" si="355"/>
        <v>0</v>
      </c>
      <c r="AF174" s="61"/>
      <c r="AG174" s="61"/>
      <c r="AH174" s="61"/>
      <c r="AI174" s="61">
        <f>SUM(AI7:AI173)</f>
        <v>0</v>
      </c>
      <c r="AJ174" s="61"/>
      <c r="AK174" s="61"/>
      <c r="AL174" s="61">
        <f t="shared" ref="AL174:CC174" si="356">SUM(AL7:AL173)</f>
        <v>0</v>
      </c>
      <c r="AM174" s="61">
        <f t="shared" si="356"/>
        <v>0</v>
      </c>
      <c r="AN174" s="61">
        <f t="shared" si="356"/>
        <v>0</v>
      </c>
      <c r="AO174" s="61">
        <f t="shared" si="356"/>
        <v>0</v>
      </c>
      <c r="AP174" s="61">
        <f t="shared" si="356"/>
        <v>0</v>
      </c>
      <c r="AQ174" s="61">
        <f t="shared" si="356"/>
        <v>0</v>
      </c>
      <c r="AR174" s="61">
        <f t="shared" si="356"/>
        <v>0</v>
      </c>
      <c r="AS174" s="61">
        <f t="shared" si="356"/>
        <v>0</v>
      </c>
      <c r="AT174" s="61">
        <f t="shared" si="356"/>
        <v>0</v>
      </c>
      <c r="AU174" s="61">
        <f t="shared" si="356"/>
        <v>0</v>
      </c>
      <c r="AV174" s="61">
        <f t="shared" si="356"/>
        <v>0</v>
      </c>
      <c r="AW174" s="61">
        <f t="shared" si="356"/>
        <v>0</v>
      </c>
      <c r="AX174" s="61">
        <f t="shared" si="356"/>
        <v>0</v>
      </c>
      <c r="AY174" s="61">
        <f t="shared" si="356"/>
        <v>0</v>
      </c>
      <c r="AZ174" s="61"/>
      <c r="BA174" s="61"/>
      <c r="BB174" s="61">
        <f t="shared" si="356"/>
        <v>0</v>
      </c>
      <c r="BC174" s="61">
        <f t="shared" si="356"/>
        <v>0</v>
      </c>
      <c r="BD174" s="61">
        <f t="shared" si="356"/>
        <v>0</v>
      </c>
      <c r="BE174" s="61">
        <f t="shared" si="356"/>
        <v>0</v>
      </c>
      <c r="BF174" s="61">
        <f t="shared" si="356"/>
        <v>0</v>
      </c>
      <c r="BG174" s="61">
        <f t="shared" si="356"/>
        <v>0</v>
      </c>
      <c r="BH174" s="61">
        <f t="shared" si="356"/>
        <v>0</v>
      </c>
      <c r="BI174" s="61">
        <f t="shared" si="356"/>
        <v>0</v>
      </c>
      <c r="BJ174" s="61">
        <f t="shared" si="356"/>
        <v>0</v>
      </c>
      <c r="BK174" s="61">
        <f t="shared" si="356"/>
        <v>0</v>
      </c>
      <c r="BL174" s="61">
        <f t="shared" si="356"/>
        <v>0</v>
      </c>
      <c r="BM174" s="61">
        <f t="shared" si="356"/>
        <v>0</v>
      </c>
      <c r="BN174" s="61">
        <f t="shared" si="356"/>
        <v>0</v>
      </c>
      <c r="BO174" s="61">
        <f t="shared" si="356"/>
        <v>0</v>
      </c>
      <c r="BP174" s="61"/>
      <c r="BQ174" s="61"/>
      <c r="BR174" s="61">
        <f t="shared" si="356"/>
        <v>0</v>
      </c>
      <c r="BS174" s="61">
        <f t="shared" si="356"/>
        <v>0</v>
      </c>
      <c r="BT174" s="61">
        <f t="shared" si="356"/>
        <v>0</v>
      </c>
      <c r="BU174" s="61">
        <f t="shared" si="356"/>
        <v>0</v>
      </c>
      <c r="BV174" s="61">
        <f t="shared" si="356"/>
        <v>0</v>
      </c>
      <c r="BW174" s="61">
        <f t="shared" si="356"/>
        <v>0</v>
      </c>
      <c r="BX174" s="61">
        <f t="shared" si="356"/>
        <v>0</v>
      </c>
      <c r="BY174" s="61">
        <f t="shared" si="356"/>
        <v>0</v>
      </c>
      <c r="BZ174" s="61">
        <f t="shared" si="356"/>
        <v>0</v>
      </c>
      <c r="CA174" s="61">
        <f t="shared" si="356"/>
        <v>0</v>
      </c>
      <c r="CB174" s="61">
        <f t="shared" si="356"/>
        <v>0</v>
      </c>
      <c r="CC174" s="61">
        <f t="shared" si="356"/>
        <v>0</v>
      </c>
      <c r="CD174" s="61">
        <f>SUM(CD7:CD173)</f>
        <v>0</v>
      </c>
      <c r="CE174" s="61">
        <f>SUM(CE7:CE173)</f>
        <v>0</v>
      </c>
      <c r="CF174" s="6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row>
    <row r="175" spans="1:141" ht="13.5" thickTop="1" x14ac:dyDescent="0.2">
      <c r="C175" s="59"/>
      <c r="D175" s="59"/>
      <c r="E175" s="59"/>
      <c r="F175" s="59"/>
      <c r="G175" s="59"/>
      <c r="H175" s="59"/>
      <c r="I175" s="152"/>
      <c r="J175" s="59"/>
      <c r="K175" s="152"/>
      <c r="L175" s="59"/>
      <c r="M175" s="152"/>
      <c r="N175" s="59"/>
      <c r="O175" s="59"/>
      <c r="P175" s="59"/>
      <c r="Q175" s="704"/>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row>
    <row r="176" spans="1:141" ht="15" x14ac:dyDescent="0.35">
      <c r="C176" s="59"/>
      <c r="D176" s="59"/>
      <c r="F176" s="153"/>
      <c r="G176" s="59"/>
      <c r="H176" s="59"/>
      <c r="I176" s="59"/>
      <c r="J176" s="59"/>
      <c r="K176" s="59"/>
      <c r="L176" s="59"/>
      <c r="M176" s="59"/>
      <c r="N176" s="59"/>
      <c r="O176" s="59"/>
      <c r="P176" s="59"/>
      <c r="Q176" s="704"/>
      <c r="R176" s="59"/>
      <c r="S176" s="59"/>
      <c r="T176" s="59"/>
      <c r="U176" s="59"/>
      <c r="V176" s="59"/>
      <c r="W176" s="160"/>
      <c r="X176" s="160"/>
      <c r="Y176" s="59"/>
      <c r="Z176" s="59"/>
      <c r="AA176" s="59"/>
      <c r="AB176" s="59"/>
      <c r="AC176" s="59"/>
      <c r="AD176" s="59"/>
      <c r="AE176" s="59"/>
      <c r="AF176" s="59"/>
      <c r="AG176" s="153" t="s">
        <v>393</v>
      </c>
      <c r="AH176" s="153"/>
      <c r="AI176" s="159">
        <f>S174*-1</f>
        <v>0</v>
      </c>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row>
    <row r="177" spans="1:83" x14ac:dyDescent="0.2">
      <c r="C177" s="59"/>
      <c r="D177" s="59"/>
      <c r="E177" s="59"/>
      <c r="F177" s="59"/>
      <c r="G177" s="59"/>
      <c r="H177" s="59"/>
      <c r="I177" s="59"/>
      <c r="J177" s="59"/>
      <c r="K177" s="59"/>
      <c r="L177" s="59"/>
      <c r="M177" s="59"/>
      <c r="N177" s="59"/>
      <c r="O177" s="59"/>
      <c r="P177" s="59"/>
      <c r="Q177" s="704"/>
      <c r="R177" s="59"/>
      <c r="S177" s="59"/>
      <c r="T177" s="59"/>
      <c r="U177" s="59"/>
      <c r="V177" s="59"/>
      <c r="W177" s="59"/>
      <c r="X177" s="59"/>
      <c r="Y177" s="59"/>
      <c r="Z177" s="59"/>
      <c r="AA177" s="59"/>
      <c r="AB177" s="59"/>
      <c r="AC177" s="59"/>
      <c r="AD177" s="59"/>
      <c r="AE177" s="59"/>
      <c r="AF177" s="59"/>
      <c r="AG177" s="59"/>
      <c r="AH177" s="59"/>
      <c r="AI177" s="59">
        <f>SUM(AI174:AI176)</f>
        <v>0</v>
      </c>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row>
    <row r="178" spans="1:83" x14ac:dyDescent="0.2">
      <c r="C178" s="59"/>
      <c r="D178" s="59"/>
      <c r="E178" s="59"/>
      <c r="F178" s="59"/>
      <c r="G178" s="152"/>
      <c r="H178" s="59"/>
      <c r="I178" s="59"/>
      <c r="J178" s="59"/>
      <c r="K178" s="59"/>
      <c r="L178" s="59"/>
      <c r="M178" s="59"/>
      <c r="N178" s="59"/>
      <c r="O178" s="59"/>
      <c r="P178" s="59"/>
      <c r="Q178" s="704"/>
      <c r="R178" s="59"/>
      <c r="S178" s="59"/>
      <c r="T178" s="59"/>
      <c r="U178" s="59"/>
      <c r="V178" s="59"/>
      <c r="W178" s="59"/>
      <c r="X178" s="59"/>
      <c r="Y178" s="59"/>
      <c r="Z178" s="59"/>
      <c r="AA178" s="59"/>
      <c r="AB178" s="59"/>
      <c r="AC178" s="59"/>
      <c r="AD178" s="59"/>
      <c r="AE178" s="59"/>
      <c r="AF178" s="59"/>
      <c r="AG178" s="59"/>
      <c r="AH178" s="59"/>
      <c r="AI178" s="152" t="s">
        <v>389</v>
      </c>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row>
    <row r="179" spans="1:83" x14ac:dyDescent="0.2">
      <c r="C179" s="59"/>
      <c r="D179" s="59"/>
      <c r="E179" s="59"/>
      <c r="F179" s="59"/>
      <c r="G179" s="59"/>
      <c r="H179" s="59"/>
      <c r="I179" s="59"/>
      <c r="J179" s="59"/>
      <c r="K179" s="59"/>
      <c r="L179" s="59"/>
      <c r="M179" s="59"/>
      <c r="N179" s="59"/>
      <c r="O179" s="59"/>
      <c r="P179" s="59"/>
      <c r="Q179" s="704"/>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row>
    <row r="180" spans="1:83" x14ac:dyDescent="0.2">
      <c r="G180" s="59"/>
      <c r="H180" s="59"/>
      <c r="I180" s="191" t="s">
        <v>277</v>
      </c>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62"/>
      <c r="AZ180" s="59"/>
      <c r="BA180" s="59"/>
      <c r="BB180" s="59"/>
      <c r="BC180" s="59"/>
      <c r="BD180" s="59"/>
      <c r="BE180" s="59"/>
      <c r="BF180" s="59"/>
      <c r="BG180" s="59"/>
      <c r="BH180" s="59"/>
      <c r="BI180" s="59"/>
      <c r="BJ180" s="59"/>
      <c r="BK180" s="59"/>
      <c r="BL180" s="59"/>
      <c r="BM180" s="59"/>
      <c r="BN180" s="59"/>
      <c r="BO180" s="62"/>
      <c r="BP180" s="59"/>
      <c r="BQ180" s="59"/>
      <c r="BR180" s="59"/>
      <c r="BS180" s="59"/>
      <c r="BT180" s="59"/>
      <c r="BU180" s="59"/>
      <c r="BV180" s="59"/>
      <c r="BW180" s="59"/>
      <c r="BX180" s="59"/>
      <c r="BY180" s="59"/>
      <c r="BZ180" s="59"/>
      <c r="CA180" s="59"/>
      <c r="CB180" s="59"/>
      <c r="CC180" s="59"/>
      <c r="CD180" s="59"/>
      <c r="CE180" s="62"/>
    </row>
    <row r="181" spans="1:83" ht="13.5" thickBot="1" x14ac:dyDescent="0.25">
      <c r="A181" s="33" t="s">
        <v>258</v>
      </c>
      <c r="G181" s="59"/>
      <c r="H181" s="59"/>
      <c r="I181" s="191"/>
      <c r="K181" s="59"/>
      <c r="L181" s="59"/>
      <c r="M181" s="59"/>
      <c r="N181" s="59"/>
      <c r="O181" s="59"/>
      <c r="P181" s="59"/>
      <c r="Q181" s="59"/>
      <c r="R181" s="59"/>
      <c r="S181" s="59"/>
      <c r="T181" s="59"/>
      <c r="U181" s="59"/>
      <c r="V181" s="59"/>
      <c r="W181" s="59"/>
      <c r="X181" s="59"/>
      <c r="Y181" s="59"/>
      <c r="Z181" s="59"/>
      <c r="AA181" s="59"/>
      <c r="AB181" s="59"/>
      <c r="AC181" s="59"/>
      <c r="AD181" s="59"/>
      <c r="AE181" s="65"/>
      <c r="AF181" s="65"/>
      <c r="AG181" s="66"/>
      <c r="AH181" s="66"/>
      <c r="AI181" s="65"/>
      <c r="AJ181" s="59"/>
      <c r="AK181" s="59"/>
      <c r="AL181" s="59"/>
      <c r="AM181" s="59"/>
      <c r="AN181" s="59"/>
      <c r="AO181" s="59"/>
      <c r="AP181" s="59"/>
      <c r="AQ181" s="59"/>
      <c r="AR181" s="59"/>
      <c r="AS181" s="59"/>
      <c r="AT181" s="59"/>
      <c r="AU181" s="59"/>
      <c r="AV181" s="59"/>
      <c r="AW181" s="59"/>
      <c r="AX181" s="66" t="s">
        <v>219</v>
      </c>
      <c r="AY181" s="67">
        <f>AY174-W174</f>
        <v>0</v>
      </c>
      <c r="AZ181" s="65"/>
      <c r="BA181" s="59"/>
      <c r="BB181" s="59"/>
      <c r="BC181" s="59"/>
      <c r="BD181" s="59"/>
      <c r="BE181" s="59"/>
      <c r="BF181" s="59"/>
      <c r="BG181" s="59"/>
      <c r="BH181" s="59"/>
      <c r="BI181" s="59"/>
      <c r="BJ181" s="59"/>
      <c r="BK181" s="59"/>
      <c r="BL181" s="59"/>
      <c r="BM181" s="59"/>
      <c r="BN181" s="66" t="s">
        <v>219</v>
      </c>
      <c r="BO181" s="67">
        <f>BO174-AA174</f>
        <v>0</v>
      </c>
      <c r="BP181" s="59"/>
      <c r="BQ181" s="59"/>
      <c r="BR181" s="59"/>
      <c r="BS181" s="59"/>
      <c r="BT181" s="59"/>
      <c r="BU181" s="59"/>
      <c r="BV181" s="59"/>
      <c r="BW181" s="59"/>
      <c r="BX181" s="59"/>
      <c r="BY181" s="59"/>
      <c r="BZ181" s="59"/>
      <c r="CA181" s="59"/>
      <c r="CB181" s="59"/>
      <c r="CC181" s="59"/>
      <c r="CD181" s="66" t="s">
        <v>219</v>
      </c>
      <c r="CE181" s="67">
        <f>CE174-AE174</f>
        <v>0</v>
      </c>
    </row>
    <row r="182" spans="1:83" ht="13.5" thickTop="1" x14ac:dyDescent="0.2">
      <c r="A182" s="33" t="s">
        <v>259</v>
      </c>
      <c r="C182" s="59">
        <f>'Gov Funds - Rev-Exp'!J18+'Gov Funds - Rev-Exp'!J50+'Gov Funds - Rev-Exp'!J56+'Gov Funds - Rev-Exp'!J51+'Gov Funds - Rev-Exp'!J53+'Gov Funds - Rev-Exp'!J52+'Gov Funds - Rev-Exp'!J55</f>
        <v>0</v>
      </c>
      <c r="AX182" s="236" t="s">
        <v>407</v>
      </c>
      <c r="BA182" s="236"/>
      <c r="BN182" s="236" t="s">
        <v>407</v>
      </c>
      <c r="CD182" s="236" t="s">
        <v>407</v>
      </c>
    </row>
    <row r="183" spans="1:83" ht="14.25" customHeight="1" x14ac:dyDescent="0.2">
      <c r="A183" s="33" t="s">
        <v>260</v>
      </c>
    </row>
    <row r="184" spans="1:83" ht="13.5" thickBot="1" x14ac:dyDescent="0.25">
      <c r="A184" s="33"/>
      <c r="B184" s="31" t="s">
        <v>261</v>
      </c>
      <c r="C184" s="459">
        <f>C182-C174</f>
        <v>0</v>
      </c>
      <c r="E184" s="274" t="s">
        <v>635</v>
      </c>
    </row>
    <row r="185" spans="1:83" ht="13.5" thickTop="1" x14ac:dyDescent="0.2"/>
    <row r="186" spans="1:83" x14ac:dyDescent="0.2">
      <c r="A186" s="33" t="s">
        <v>220</v>
      </c>
      <c r="B186" s="53" t="s">
        <v>851</v>
      </c>
      <c r="H186" s="53" t="s">
        <v>852</v>
      </c>
    </row>
    <row r="187" spans="1:83" ht="23.25" customHeight="1" x14ac:dyDescent="0.2">
      <c r="A187" s="31" t="s">
        <v>195</v>
      </c>
      <c r="B187" s="31" t="s">
        <v>221</v>
      </c>
      <c r="G187" s="31" t="s">
        <v>222</v>
      </c>
      <c r="H187" s="31" t="s">
        <v>148</v>
      </c>
    </row>
    <row r="188" spans="1:83" x14ac:dyDescent="0.2">
      <c r="A188" s="31" t="s">
        <v>197</v>
      </c>
      <c r="B188" s="31" t="s">
        <v>223</v>
      </c>
      <c r="G188" s="31" t="s">
        <v>224</v>
      </c>
      <c r="H188" s="31" t="s">
        <v>262</v>
      </c>
    </row>
    <row r="189" spans="1:83" x14ac:dyDescent="0.2">
      <c r="A189" s="31" t="s">
        <v>196</v>
      </c>
      <c r="B189" s="31" t="s">
        <v>225</v>
      </c>
      <c r="G189" s="31" t="s">
        <v>226</v>
      </c>
      <c r="H189" s="31" t="s">
        <v>227</v>
      </c>
    </row>
    <row r="190" spans="1:83" x14ac:dyDescent="0.2">
      <c r="A190" s="274" t="s">
        <v>199</v>
      </c>
      <c r="B190" s="274" t="s">
        <v>637</v>
      </c>
      <c r="G190" s="31" t="s">
        <v>228</v>
      </c>
      <c r="H190" s="31" t="s">
        <v>263</v>
      </c>
    </row>
    <row r="191" spans="1:83" x14ac:dyDescent="0.2">
      <c r="A191" s="31" t="s">
        <v>200</v>
      </c>
      <c r="B191" s="31" t="s">
        <v>118</v>
      </c>
      <c r="G191" s="31" t="s">
        <v>230</v>
      </c>
      <c r="H191" s="31" t="s">
        <v>231</v>
      </c>
    </row>
    <row r="192" spans="1:83" x14ac:dyDescent="0.2">
      <c r="A192" s="31" t="s">
        <v>202</v>
      </c>
      <c r="B192" s="31" t="s">
        <v>229</v>
      </c>
      <c r="G192" s="31" t="s">
        <v>233</v>
      </c>
      <c r="H192" s="31" t="s">
        <v>264</v>
      </c>
    </row>
    <row r="193" spans="1:8" x14ac:dyDescent="0.2">
      <c r="A193" s="31" t="s">
        <v>201</v>
      </c>
      <c r="B193" s="31" t="s">
        <v>232</v>
      </c>
      <c r="G193" s="31" t="s">
        <v>236</v>
      </c>
      <c r="H193" s="31" t="s">
        <v>237</v>
      </c>
    </row>
    <row r="194" spans="1:8" ht="21" customHeight="1" x14ac:dyDescent="0.2">
      <c r="A194" s="31" t="s">
        <v>234</v>
      </c>
      <c r="B194" s="31" t="s">
        <v>235</v>
      </c>
      <c r="G194" s="31" t="s">
        <v>216</v>
      </c>
      <c r="H194" s="31" t="s">
        <v>265</v>
      </c>
    </row>
    <row r="195" spans="1:8" ht="22.5" customHeight="1" x14ac:dyDescent="0.2">
      <c r="A195" s="274" t="s">
        <v>445</v>
      </c>
      <c r="B195" s="274" t="s">
        <v>446</v>
      </c>
      <c r="G195" s="274" t="s">
        <v>665</v>
      </c>
      <c r="H195" s="274" t="s">
        <v>664</v>
      </c>
    </row>
    <row r="196" spans="1:8" x14ac:dyDescent="0.2">
      <c r="A196" s="274" t="s">
        <v>634</v>
      </c>
      <c r="B196" s="274" t="s">
        <v>633</v>
      </c>
      <c r="G196" s="31" t="s">
        <v>217</v>
      </c>
      <c r="H196" s="31" t="s">
        <v>238</v>
      </c>
    </row>
    <row r="197" spans="1:8" x14ac:dyDescent="0.2">
      <c r="A197" s="458" t="s">
        <v>980</v>
      </c>
      <c r="B197" s="458" t="s">
        <v>981</v>
      </c>
      <c r="G197" s="31" t="s">
        <v>201</v>
      </c>
      <c r="H197" s="31" t="s">
        <v>239</v>
      </c>
    </row>
    <row r="198" spans="1:8" x14ac:dyDescent="0.2">
      <c r="G198" s="31" t="s">
        <v>240</v>
      </c>
      <c r="H198" s="31" t="s">
        <v>241</v>
      </c>
    </row>
  </sheetData>
  <phoneticPr fontId="15" type="noConversion"/>
  <pageMargins left="1" right="0.5" top="0.25" bottom="0.25" header="0.5" footer="0.5"/>
  <pageSetup paperSize="3" scale="56" fitToHeight="2" orientation="landscape" r:id="rId1"/>
  <headerFooter alignWithMargins="0"/>
  <colBreaks count="3" manualBreakCount="3">
    <brk id="36" max="155" man="1"/>
    <brk id="52" max="155" man="1"/>
    <brk id="68" max="155" man="1"/>
  </colBreaks>
  <cellWatches>
    <cellWatch r="C184"/>
    <cellWatch r="AY181"/>
    <cellWatch r="BO181"/>
    <cellWatch r="CE181"/>
  </cellWatch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sheetPr>
  <dimension ref="A1:R49"/>
  <sheetViews>
    <sheetView view="pageBreakPreview" topLeftCell="A20" zoomScale="75" zoomScaleNormal="80" zoomScaleSheetLayoutView="75" workbookViewId="0">
      <selection activeCell="I10" sqref="I10"/>
    </sheetView>
  </sheetViews>
  <sheetFormatPr defaultColWidth="7.109375" defaultRowHeight="12.75" x14ac:dyDescent="0.2"/>
  <cols>
    <col min="1" max="1" width="2" style="31" customWidth="1"/>
    <col min="2" max="2" width="18.77734375" style="31" customWidth="1"/>
    <col min="3" max="3" width="8.33203125" style="31" customWidth="1"/>
    <col min="4" max="4" width="3.109375" style="31" customWidth="1"/>
    <col min="5" max="5" width="10.21875" style="31" customWidth="1"/>
    <col min="6" max="6" width="9.44140625" style="31" customWidth="1"/>
    <col min="7" max="7" width="8.88671875" style="31" customWidth="1"/>
    <col min="8" max="8" width="2.77734375" style="31" customWidth="1"/>
    <col min="9" max="9" width="10.21875" style="31" bestFit="1" customWidth="1"/>
    <col min="10" max="10" width="11.6640625" style="31" bestFit="1" customWidth="1"/>
    <col min="11" max="11" width="11.6640625" style="31" customWidth="1"/>
    <col min="12" max="12" width="2.77734375" style="31" customWidth="1"/>
    <col min="13" max="13" width="10.21875" style="31" bestFit="1" customWidth="1"/>
    <col min="14" max="15" width="10" style="31" bestFit="1" customWidth="1"/>
    <col min="16" max="16" width="2.77734375" style="31" customWidth="1"/>
    <col min="17" max="17" width="11.5546875" style="31" customWidth="1"/>
    <col min="18" max="18" width="1.77734375" style="31" customWidth="1"/>
    <col min="19" max="16384" width="7.109375" style="31"/>
  </cols>
  <sheetData>
    <row r="1" spans="1:17" ht="15.75" x14ac:dyDescent="0.25">
      <c r="A1" s="647" t="s">
        <v>266</v>
      </c>
    </row>
    <row r="2" spans="1:17" x14ac:dyDescent="0.2">
      <c r="A2" s="31" t="s">
        <v>267</v>
      </c>
    </row>
    <row r="3" spans="1:17" x14ac:dyDescent="0.2">
      <c r="A3" s="31" t="s">
        <v>273</v>
      </c>
    </row>
    <row r="4" spans="1:17" ht="18" x14ac:dyDescent="0.25">
      <c r="A4" s="381" t="s">
        <v>707</v>
      </c>
    </row>
    <row r="5" spans="1:17" ht="18" x14ac:dyDescent="0.25">
      <c r="A5" s="745" t="str">
        <f>TrialBal!A6</f>
        <v>Password for protected sheet: BOE2025</v>
      </c>
    </row>
    <row r="6" spans="1:17" x14ac:dyDescent="0.2">
      <c r="C6" s="54" t="s">
        <v>86</v>
      </c>
      <c r="E6" s="55" t="s">
        <v>232</v>
      </c>
      <c r="F6" s="56"/>
      <c r="G6" s="56"/>
      <c r="I6" s="55" t="s">
        <v>229</v>
      </c>
      <c r="J6" s="56"/>
      <c r="K6" s="56"/>
      <c r="M6" s="55" t="s">
        <v>235</v>
      </c>
      <c r="N6" s="55"/>
      <c r="O6" s="55"/>
    </row>
    <row r="7" spans="1:17" x14ac:dyDescent="0.2">
      <c r="C7" s="54" t="s">
        <v>242</v>
      </c>
      <c r="E7" s="54" t="s">
        <v>243</v>
      </c>
      <c r="F7" s="54"/>
      <c r="G7" s="54"/>
      <c r="H7" s="54"/>
      <c r="I7" s="54" t="s">
        <v>243</v>
      </c>
      <c r="J7" s="54"/>
      <c r="K7" s="54"/>
      <c r="L7" s="54"/>
      <c r="M7" s="54" t="s">
        <v>243</v>
      </c>
      <c r="N7" s="54"/>
      <c r="O7" s="54"/>
    </row>
    <row r="8" spans="1:17" ht="13.5" thickBot="1" x14ac:dyDescent="0.25">
      <c r="A8" s="46"/>
      <c r="B8" s="46"/>
      <c r="C8" s="57" t="s">
        <v>244</v>
      </c>
      <c r="D8" s="46"/>
      <c r="E8" s="57" t="s">
        <v>245</v>
      </c>
      <c r="F8" s="57" t="s">
        <v>214</v>
      </c>
      <c r="G8" s="57" t="s">
        <v>80</v>
      </c>
      <c r="H8" s="57"/>
      <c r="I8" s="57" t="s">
        <v>245</v>
      </c>
      <c r="J8" s="57" t="s">
        <v>214</v>
      </c>
      <c r="K8" s="57" t="s">
        <v>80</v>
      </c>
      <c r="L8" s="57"/>
      <c r="M8" s="57" t="s">
        <v>245</v>
      </c>
      <c r="N8" s="57" t="s">
        <v>214</v>
      </c>
      <c r="O8" s="57" t="s">
        <v>80</v>
      </c>
      <c r="P8" s="46"/>
      <c r="Q8" s="57" t="s">
        <v>80</v>
      </c>
    </row>
    <row r="9" spans="1:17" ht="21.75" customHeight="1" x14ac:dyDescent="0.2">
      <c r="A9" s="31" t="s">
        <v>148</v>
      </c>
      <c r="C9" s="60" t="e">
        <f>'DW St of Activities'!B12/'Rev Check'!$E$49</f>
        <v>#DIV/0!</v>
      </c>
      <c r="E9" s="59">
        <f>'Rev Alloc'!AL174</f>
        <v>0</v>
      </c>
      <c r="F9" s="59">
        <f>IF(E$37&gt;0,ROUND(C9*E$37,0),0)</f>
        <v>0</v>
      </c>
      <c r="G9" s="59">
        <f>SUM(E9:F9)</f>
        <v>0</v>
      </c>
      <c r="H9" s="59"/>
      <c r="I9" s="59">
        <f>'Rev Alloc'!BB174</f>
        <v>0</v>
      </c>
      <c r="J9" s="59">
        <f>IF(I$37&gt;0,ROUND(C9*I$37,0),0)</f>
        <v>0</v>
      </c>
      <c r="K9" s="59">
        <f>SUM(I9:J9)</f>
        <v>0</v>
      </c>
      <c r="L9" s="59"/>
      <c r="M9" s="59">
        <f>'Rev Alloc'!BR174</f>
        <v>0</v>
      </c>
      <c r="N9" s="59">
        <f>IF(M$37&gt;0,ROUND(C9*M$37,0),0)</f>
        <v>0</v>
      </c>
      <c r="O9" s="59">
        <f>SUM(M9:N9)</f>
        <v>0</v>
      </c>
      <c r="P9" s="59"/>
      <c r="Q9" s="59">
        <f>O9+K9+G9</f>
        <v>0</v>
      </c>
    </row>
    <row r="10" spans="1:17" x14ac:dyDescent="0.2">
      <c r="A10" s="31" t="s">
        <v>246</v>
      </c>
      <c r="C10" s="60"/>
      <c r="E10" s="59"/>
      <c r="F10" s="59"/>
      <c r="G10" s="59"/>
      <c r="H10" s="59"/>
      <c r="I10" s="59"/>
      <c r="J10" s="59"/>
      <c r="K10" s="59"/>
      <c r="L10" s="59"/>
      <c r="M10" s="59"/>
      <c r="N10" s="59"/>
      <c r="O10" s="59"/>
      <c r="P10" s="59"/>
      <c r="Q10" s="59"/>
    </row>
    <row r="11" spans="1:17" x14ac:dyDescent="0.2">
      <c r="B11" s="31" t="s">
        <v>205</v>
      </c>
      <c r="C11" s="60" t="e">
        <f>'DW St of Activities'!B14/'Rev Check'!$E$49</f>
        <v>#DIV/0!</v>
      </c>
      <c r="E11" s="59">
        <f>'Rev Alloc'!AM174</f>
        <v>0</v>
      </c>
      <c r="F11" s="59">
        <f t="shared" ref="F11:F21" si="0">IF(E$37&gt;0,ROUND(C11*E$37,0),0)</f>
        <v>0</v>
      </c>
      <c r="G11" s="59">
        <f t="shared" ref="G11:G21" si="1">SUM(E11:F11)</f>
        <v>0</v>
      </c>
      <c r="H11" s="59"/>
      <c r="I11" s="59">
        <f>'Rev Alloc'!BC174</f>
        <v>0</v>
      </c>
      <c r="J11" s="59">
        <f t="shared" ref="J11:J21" si="2">IF(I$37&gt;0,ROUND(C11*I$37,0),0)</f>
        <v>0</v>
      </c>
      <c r="K11" s="59">
        <f t="shared" ref="K11:K21" si="3">SUM(I11:J11)</f>
        <v>0</v>
      </c>
      <c r="L11" s="59"/>
      <c r="M11" s="59">
        <f>'Rev Alloc'!BS174</f>
        <v>0</v>
      </c>
      <c r="N11" s="59">
        <f t="shared" ref="N11:N21" si="4">IF(M$37&gt;0,ROUND(C11*M$37,0),0)</f>
        <v>0</v>
      </c>
      <c r="O11" s="59">
        <f t="shared" ref="O11:O21" si="5">SUM(M11:N11)</f>
        <v>0</v>
      </c>
      <c r="P11" s="59"/>
      <c r="Q11" s="59">
        <f t="shared" ref="Q11:Q21" si="6">O11+K11+G11</f>
        <v>0</v>
      </c>
    </row>
    <row r="12" spans="1:17" x14ac:dyDescent="0.2">
      <c r="B12" s="31" t="s">
        <v>247</v>
      </c>
      <c r="C12" s="60" t="e">
        <f>'DW St of Activities'!B15/'Rev Check'!$E$49</f>
        <v>#DIV/0!</v>
      </c>
      <c r="E12" s="59">
        <f>'Rev Alloc'!AN174</f>
        <v>0</v>
      </c>
      <c r="F12" s="59">
        <f t="shared" si="0"/>
        <v>0</v>
      </c>
      <c r="G12" s="59">
        <f t="shared" si="1"/>
        <v>0</v>
      </c>
      <c r="H12" s="59"/>
      <c r="I12" s="59">
        <f>'Rev Alloc'!BD174</f>
        <v>0</v>
      </c>
      <c r="J12" s="59">
        <f t="shared" si="2"/>
        <v>0</v>
      </c>
      <c r="K12" s="59">
        <f t="shared" si="3"/>
        <v>0</v>
      </c>
      <c r="L12" s="59"/>
      <c r="M12" s="59">
        <f>'Rev Alloc'!BT174</f>
        <v>0</v>
      </c>
      <c r="N12" s="59">
        <f t="shared" si="4"/>
        <v>0</v>
      </c>
      <c r="O12" s="59">
        <f t="shared" si="5"/>
        <v>0</v>
      </c>
      <c r="P12" s="59"/>
      <c r="Q12" s="59">
        <f t="shared" si="6"/>
        <v>0</v>
      </c>
    </row>
    <row r="13" spans="1:17" x14ac:dyDescent="0.2">
      <c r="B13" s="274" t="s">
        <v>766</v>
      </c>
      <c r="C13" s="60" t="e">
        <f>'DW St of Activities'!B16/'Rev Check'!$E$49</f>
        <v>#DIV/0!</v>
      </c>
      <c r="E13" s="59">
        <f>'Rev Alloc'!AO174</f>
        <v>0</v>
      </c>
      <c r="F13" s="59">
        <f t="shared" si="0"/>
        <v>0</v>
      </c>
      <c r="G13" s="59">
        <f t="shared" si="1"/>
        <v>0</v>
      </c>
      <c r="H13" s="59"/>
      <c r="I13" s="59">
        <f>'Rev Alloc'!BE174</f>
        <v>0</v>
      </c>
      <c r="J13" s="59">
        <f t="shared" si="2"/>
        <v>0</v>
      </c>
      <c r="K13" s="59">
        <f t="shared" si="3"/>
        <v>0</v>
      </c>
      <c r="L13" s="59"/>
      <c r="M13" s="59">
        <f>'Rev Alloc'!BU174</f>
        <v>0</v>
      </c>
      <c r="N13" s="59">
        <f t="shared" si="4"/>
        <v>0</v>
      </c>
      <c r="O13" s="59">
        <f t="shared" si="5"/>
        <v>0</v>
      </c>
      <c r="P13" s="59"/>
      <c r="Q13" s="59">
        <f t="shared" si="6"/>
        <v>0</v>
      </c>
    </row>
    <row r="14" spans="1:17" x14ac:dyDescent="0.2">
      <c r="B14" s="31" t="s">
        <v>248</v>
      </c>
      <c r="C14" s="60" t="e">
        <f>'DW St of Activities'!B17/'Rev Check'!$E$49</f>
        <v>#DIV/0!</v>
      </c>
      <c r="E14" s="59">
        <f>'Rev Alloc'!AP174</f>
        <v>0</v>
      </c>
      <c r="F14" s="59">
        <f t="shared" si="0"/>
        <v>0</v>
      </c>
      <c r="G14" s="59">
        <f t="shared" si="1"/>
        <v>0</v>
      </c>
      <c r="H14" s="59"/>
      <c r="I14" s="59">
        <f>'Rev Alloc'!BF174</f>
        <v>0</v>
      </c>
      <c r="J14" s="59">
        <f t="shared" si="2"/>
        <v>0</v>
      </c>
      <c r="K14" s="59">
        <f t="shared" si="3"/>
        <v>0</v>
      </c>
      <c r="L14" s="59"/>
      <c r="M14" s="59">
        <f>'Rev Alloc'!BV174</f>
        <v>0</v>
      </c>
      <c r="N14" s="59">
        <f t="shared" si="4"/>
        <v>0</v>
      </c>
      <c r="O14" s="59">
        <f t="shared" si="5"/>
        <v>0</v>
      </c>
      <c r="P14" s="59"/>
      <c r="Q14" s="59">
        <f t="shared" si="6"/>
        <v>0</v>
      </c>
    </row>
    <row r="15" spans="1:17" x14ac:dyDescent="0.2">
      <c r="B15" s="274" t="s">
        <v>658</v>
      </c>
      <c r="C15" s="60" t="e">
        <f>'DW St of Activities'!B18/'Rev Check'!$E$49</f>
        <v>#DIV/0!</v>
      </c>
      <c r="E15" s="59">
        <f>'Rev Alloc'!AQ174</f>
        <v>0</v>
      </c>
      <c r="F15" s="59">
        <f t="shared" si="0"/>
        <v>0</v>
      </c>
      <c r="G15" s="59">
        <f t="shared" si="1"/>
        <v>0</v>
      </c>
      <c r="H15" s="59"/>
      <c r="I15" s="59">
        <f>'Rev Alloc'!BG174</f>
        <v>0</v>
      </c>
      <c r="J15" s="59">
        <f t="shared" si="2"/>
        <v>0</v>
      </c>
      <c r="K15" s="59">
        <f t="shared" si="3"/>
        <v>0</v>
      </c>
      <c r="L15" s="59"/>
      <c r="M15" s="59">
        <f>'Rev Alloc'!BW174</f>
        <v>0</v>
      </c>
      <c r="N15" s="59">
        <f t="shared" si="4"/>
        <v>0</v>
      </c>
      <c r="O15" s="59">
        <f t="shared" si="5"/>
        <v>0</v>
      </c>
      <c r="P15" s="59"/>
      <c r="Q15" s="59">
        <f t="shared" si="6"/>
        <v>0</v>
      </c>
    </row>
    <row r="16" spans="1:17" x14ac:dyDescent="0.2">
      <c r="B16" s="274" t="s">
        <v>767</v>
      </c>
      <c r="C16" s="60" t="e">
        <f>'DW St of Activities'!B19/'Rev Check'!$E$49</f>
        <v>#DIV/0!</v>
      </c>
      <c r="E16" s="59">
        <f>'Rev Alloc'!AR174</f>
        <v>0</v>
      </c>
      <c r="F16" s="59">
        <f t="shared" si="0"/>
        <v>0</v>
      </c>
      <c r="G16" s="59">
        <f t="shared" si="1"/>
        <v>0</v>
      </c>
      <c r="H16" s="59"/>
      <c r="I16" s="59">
        <f>'Rev Alloc'!BH174</f>
        <v>0</v>
      </c>
      <c r="J16" s="59">
        <f t="shared" si="2"/>
        <v>0</v>
      </c>
      <c r="K16" s="59">
        <f t="shared" si="3"/>
        <v>0</v>
      </c>
      <c r="L16" s="59"/>
      <c r="M16" s="59">
        <f>'Rev Alloc'!BX174</f>
        <v>0</v>
      </c>
      <c r="N16" s="59">
        <f t="shared" si="4"/>
        <v>0</v>
      </c>
      <c r="O16" s="59">
        <f t="shared" si="5"/>
        <v>0</v>
      </c>
      <c r="P16" s="59"/>
      <c r="Q16" s="59">
        <f t="shared" si="6"/>
        <v>0</v>
      </c>
    </row>
    <row r="17" spans="1:17" x14ac:dyDescent="0.2">
      <c r="B17" s="31" t="s">
        <v>249</v>
      </c>
      <c r="C17" s="60" t="e">
        <f>'DW St of Activities'!B20/'Rev Check'!$E$49</f>
        <v>#DIV/0!</v>
      </c>
      <c r="E17" s="59">
        <f>'Rev Alloc'!AS174</f>
        <v>0</v>
      </c>
      <c r="F17" s="59">
        <f t="shared" si="0"/>
        <v>0</v>
      </c>
      <c r="G17" s="59">
        <f t="shared" si="1"/>
        <v>0</v>
      </c>
      <c r="H17" s="59"/>
      <c r="I17" s="59">
        <f>'Rev Alloc'!BI174</f>
        <v>0</v>
      </c>
      <c r="J17" s="59">
        <f t="shared" si="2"/>
        <v>0</v>
      </c>
      <c r="K17" s="59">
        <f t="shared" si="3"/>
        <v>0</v>
      </c>
      <c r="L17" s="59"/>
      <c r="M17" s="59">
        <f>'Rev Alloc'!BY174</f>
        <v>0</v>
      </c>
      <c r="N17" s="59">
        <f t="shared" si="4"/>
        <v>0</v>
      </c>
      <c r="O17" s="59">
        <f t="shared" si="5"/>
        <v>0</v>
      </c>
      <c r="P17" s="59"/>
      <c r="Q17" s="59">
        <f t="shared" si="6"/>
        <v>0</v>
      </c>
    </row>
    <row r="18" spans="1:17" x14ac:dyDescent="0.2">
      <c r="B18" s="274" t="s">
        <v>667</v>
      </c>
      <c r="C18" s="60" t="e">
        <f>'DW St of Activities'!B21/'Rev Check'!$E$49</f>
        <v>#DIV/0!</v>
      </c>
      <c r="E18" s="59">
        <f>'Rev Alloc'!AT174</f>
        <v>0</v>
      </c>
      <c r="F18" s="59">
        <f>IF(E$37&gt;0,ROUND(C18*E$37,0),0)</f>
        <v>0</v>
      </c>
      <c r="G18" s="59">
        <f t="shared" si="1"/>
        <v>0</v>
      </c>
      <c r="H18" s="59"/>
      <c r="I18" s="59">
        <f>'Rev Alloc'!BJ174</f>
        <v>0</v>
      </c>
      <c r="J18" s="59">
        <f t="shared" si="2"/>
        <v>0</v>
      </c>
      <c r="K18" s="59">
        <f t="shared" si="3"/>
        <v>0</v>
      </c>
      <c r="L18" s="59"/>
      <c r="M18" s="59">
        <f>'Rev Alloc'!BZ174</f>
        <v>0</v>
      </c>
      <c r="N18" s="59">
        <f t="shared" si="4"/>
        <v>0</v>
      </c>
      <c r="O18" s="59">
        <f t="shared" si="5"/>
        <v>0</v>
      </c>
      <c r="P18" s="59"/>
      <c r="Q18" s="59">
        <f t="shared" si="6"/>
        <v>0</v>
      </c>
    </row>
    <row r="19" spans="1:17" x14ac:dyDescent="0.2">
      <c r="A19" s="31" t="s">
        <v>250</v>
      </c>
      <c r="C19" s="60">
        <v>0</v>
      </c>
      <c r="E19" s="59">
        <f>'Rev Alloc'!AU174</f>
        <v>0</v>
      </c>
      <c r="F19" s="59">
        <f t="shared" si="0"/>
        <v>0</v>
      </c>
      <c r="G19" s="59">
        <f t="shared" si="1"/>
        <v>0</v>
      </c>
      <c r="H19" s="59"/>
      <c r="I19" s="59">
        <f>'Rev Alloc'!BK174</f>
        <v>0</v>
      </c>
      <c r="J19" s="59">
        <f t="shared" si="2"/>
        <v>0</v>
      </c>
      <c r="K19" s="59">
        <f t="shared" si="3"/>
        <v>0</v>
      </c>
      <c r="L19" s="59"/>
      <c r="M19" s="59">
        <f>'Rev Alloc'!CA174</f>
        <v>0</v>
      </c>
      <c r="N19" s="59">
        <f t="shared" si="4"/>
        <v>0</v>
      </c>
      <c r="O19" s="59">
        <f t="shared" si="5"/>
        <v>0</v>
      </c>
      <c r="P19" s="59"/>
      <c r="Q19" s="59">
        <f t="shared" si="6"/>
        <v>0</v>
      </c>
    </row>
    <row r="20" spans="1:17" x14ac:dyDescent="0.2">
      <c r="A20" s="31" t="s">
        <v>239</v>
      </c>
      <c r="C20" s="60">
        <v>0</v>
      </c>
      <c r="E20" s="59">
        <f>'Rev Alloc'!AV174</f>
        <v>0</v>
      </c>
      <c r="F20" s="59">
        <f t="shared" si="0"/>
        <v>0</v>
      </c>
      <c r="G20" s="59">
        <f t="shared" si="1"/>
        <v>0</v>
      </c>
      <c r="H20" s="59"/>
      <c r="I20" s="59">
        <f>'Rev Alloc'!BL174</f>
        <v>0</v>
      </c>
      <c r="J20" s="59">
        <f t="shared" si="2"/>
        <v>0</v>
      </c>
      <c r="K20" s="59">
        <f t="shared" si="3"/>
        <v>0</v>
      </c>
      <c r="L20" s="59"/>
      <c r="M20" s="59">
        <f>'Rev Alloc'!CB174</f>
        <v>0</v>
      </c>
      <c r="N20" s="59">
        <f t="shared" si="4"/>
        <v>0</v>
      </c>
      <c r="O20" s="59">
        <f t="shared" si="5"/>
        <v>0</v>
      </c>
      <c r="P20" s="59"/>
      <c r="Q20" s="59">
        <f t="shared" si="6"/>
        <v>0</v>
      </c>
    </row>
    <row r="21" spans="1:17" x14ac:dyDescent="0.2">
      <c r="A21" s="31" t="s">
        <v>241</v>
      </c>
      <c r="C21" s="60">
        <v>0</v>
      </c>
      <c r="E21" s="59">
        <f>'Rev Alloc'!AW174</f>
        <v>0</v>
      </c>
      <c r="F21" s="59">
        <f t="shared" si="0"/>
        <v>0</v>
      </c>
      <c r="G21" s="59">
        <f t="shared" si="1"/>
        <v>0</v>
      </c>
      <c r="H21" s="59"/>
      <c r="I21" s="59">
        <f>'Rev Alloc'!BM174</f>
        <v>0</v>
      </c>
      <c r="J21" s="59">
        <f t="shared" si="2"/>
        <v>0</v>
      </c>
      <c r="K21" s="59">
        <f t="shared" si="3"/>
        <v>0</v>
      </c>
      <c r="L21" s="59"/>
      <c r="M21" s="59">
        <f>'Rev Alloc'!CC174</f>
        <v>0</v>
      </c>
      <c r="N21" s="59">
        <f t="shared" si="4"/>
        <v>0</v>
      </c>
      <c r="O21" s="59">
        <f t="shared" si="5"/>
        <v>0</v>
      </c>
      <c r="P21" s="59"/>
      <c r="Q21" s="59">
        <f t="shared" si="6"/>
        <v>0</v>
      </c>
    </row>
    <row r="22" spans="1:17" ht="24" customHeight="1" thickBot="1" x14ac:dyDescent="0.25">
      <c r="A22" s="52" t="s">
        <v>80</v>
      </c>
      <c r="B22" s="52"/>
      <c r="C22" s="58" t="e">
        <f>SUM(C9:C21)</f>
        <v>#DIV/0!</v>
      </c>
      <c r="D22" s="52"/>
      <c r="E22" s="61">
        <f>SUM(E9:E21)</f>
        <v>0</v>
      </c>
      <c r="F22" s="61">
        <f>SUM(F9:F21)</f>
        <v>0</v>
      </c>
      <c r="G22" s="61">
        <f>SUM(G9:G21)</f>
        <v>0</v>
      </c>
      <c r="H22" s="61"/>
      <c r="I22" s="61">
        <f>SUM(I9:I21)</f>
        <v>0</v>
      </c>
      <c r="J22" s="61">
        <f>SUM(J9:J21)</f>
        <v>0</v>
      </c>
      <c r="K22" s="61">
        <f>SUM(K9:K21)</f>
        <v>0</v>
      </c>
      <c r="L22" s="61"/>
      <c r="M22" s="61">
        <f>SUM(M9:M21)</f>
        <v>0</v>
      </c>
      <c r="N22" s="61">
        <f>SUM(N9:N21)</f>
        <v>0</v>
      </c>
      <c r="O22" s="61">
        <f>SUM(O9:O21)</f>
        <v>0</v>
      </c>
      <c r="P22" s="61"/>
      <c r="Q22" s="61">
        <f>SUM(Q9:Q21)</f>
        <v>0</v>
      </c>
    </row>
    <row r="23" spans="1:17" ht="13.5" thickTop="1" x14ac:dyDescent="0.2">
      <c r="E23" s="59"/>
      <c r="F23" s="59"/>
      <c r="G23" s="59"/>
      <c r="H23" s="59"/>
      <c r="I23" s="59"/>
      <c r="J23" s="59"/>
      <c r="K23" s="59"/>
      <c r="L23" s="59"/>
      <c r="M23" s="59"/>
      <c r="N23" s="59"/>
      <c r="O23" s="59"/>
      <c r="P23" s="59"/>
      <c r="Q23" s="59"/>
    </row>
    <row r="24" spans="1:17" x14ac:dyDescent="0.2">
      <c r="A24" s="31" t="s">
        <v>173</v>
      </c>
      <c r="E24" s="59"/>
      <c r="F24" s="59"/>
      <c r="G24" s="59"/>
      <c r="H24" s="59"/>
      <c r="I24" s="59"/>
      <c r="J24" s="59"/>
      <c r="K24" s="59"/>
      <c r="L24" s="59"/>
      <c r="M24" s="59"/>
      <c r="N24" s="59"/>
      <c r="O24" s="59"/>
      <c r="P24" s="59"/>
      <c r="Q24" s="59"/>
    </row>
    <row r="25" spans="1:17" x14ac:dyDescent="0.2">
      <c r="B25" s="31" t="s">
        <v>162</v>
      </c>
      <c r="E25" s="59"/>
      <c r="F25" s="59"/>
      <c r="G25" s="59"/>
      <c r="H25" s="59"/>
      <c r="I25" s="59"/>
      <c r="J25" s="59"/>
      <c r="K25" s="59"/>
      <c r="L25" s="59"/>
      <c r="M25" s="59"/>
      <c r="N25" s="59"/>
      <c r="O25" s="59"/>
      <c r="P25" s="59"/>
      <c r="Q25" s="59">
        <f>'Rev Alloc'!G174</f>
        <v>0</v>
      </c>
    </row>
    <row r="26" spans="1:17" x14ac:dyDescent="0.2">
      <c r="B26" s="31" t="s">
        <v>163</v>
      </c>
      <c r="E26" s="59"/>
      <c r="F26" s="59"/>
      <c r="G26" s="59"/>
      <c r="H26" s="59"/>
      <c r="I26" s="59"/>
      <c r="J26" s="59"/>
      <c r="K26" s="59"/>
      <c r="L26" s="59"/>
      <c r="M26" s="59"/>
      <c r="N26" s="59"/>
      <c r="O26" s="59"/>
      <c r="P26" s="59"/>
      <c r="Q26" s="59">
        <f>'Rev Alloc'!I174</f>
        <v>0</v>
      </c>
    </row>
    <row r="27" spans="1:17" x14ac:dyDescent="0.2">
      <c r="B27" s="31" t="s">
        <v>164</v>
      </c>
      <c r="E27" s="59"/>
      <c r="F27" s="59"/>
      <c r="G27" s="59"/>
      <c r="H27" s="59"/>
      <c r="I27" s="59"/>
      <c r="J27" s="59"/>
      <c r="K27" s="59"/>
      <c r="L27" s="59"/>
      <c r="M27" s="59"/>
      <c r="N27" s="59"/>
      <c r="O27" s="59"/>
      <c r="P27" s="59"/>
      <c r="Q27" s="59">
        <f>'Rev Alloc'!K174</f>
        <v>0</v>
      </c>
    </row>
    <row r="28" spans="1:17" x14ac:dyDescent="0.2">
      <c r="B28" s="31" t="s">
        <v>165</v>
      </c>
      <c r="E28" s="59"/>
      <c r="F28" s="59"/>
      <c r="G28" s="59"/>
      <c r="H28" s="59"/>
      <c r="I28" s="59"/>
      <c r="J28" s="59"/>
      <c r="K28" s="59"/>
      <c r="L28" s="59"/>
      <c r="M28" s="59"/>
      <c r="N28" s="59"/>
      <c r="O28" s="59"/>
      <c r="P28" s="59"/>
      <c r="Q28" s="59">
        <f>'Rev Alloc'!M174</f>
        <v>0</v>
      </c>
    </row>
    <row r="29" spans="1:17" x14ac:dyDescent="0.2">
      <c r="B29" s="31" t="s">
        <v>166</v>
      </c>
      <c r="E29" s="59"/>
      <c r="F29" s="59"/>
      <c r="G29" s="59"/>
      <c r="H29" s="59"/>
      <c r="I29" s="59"/>
      <c r="J29" s="59"/>
      <c r="K29" s="59"/>
      <c r="L29" s="59"/>
      <c r="M29" s="59"/>
      <c r="N29" s="59"/>
      <c r="O29" s="59"/>
      <c r="P29" s="59"/>
      <c r="Q29" s="59">
        <f>'Rev Alloc'!O174</f>
        <v>0</v>
      </c>
    </row>
    <row r="30" spans="1:17" x14ac:dyDescent="0.2">
      <c r="B30" s="274" t="s">
        <v>942</v>
      </c>
      <c r="E30" s="59"/>
      <c r="F30" s="59"/>
      <c r="G30" s="59"/>
      <c r="H30" s="59"/>
      <c r="I30" s="59"/>
      <c r="J30" s="59"/>
      <c r="K30" s="59"/>
      <c r="L30" s="59"/>
      <c r="M30" s="59"/>
      <c r="N30" s="59"/>
      <c r="O30" s="59"/>
      <c r="P30" s="59"/>
      <c r="Q30" s="59">
        <f>'Rev Alloc'!Q174</f>
        <v>0</v>
      </c>
    </row>
    <row r="31" spans="1:17" x14ac:dyDescent="0.2">
      <c r="B31" s="274" t="s">
        <v>450</v>
      </c>
      <c r="E31" s="59"/>
      <c r="F31" s="59"/>
      <c r="G31" s="59"/>
      <c r="H31" s="59"/>
      <c r="I31" s="59"/>
      <c r="J31" s="59"/>
      <c r="K31" s="59"/>
      <c r="L31" s="59"/>
      <c r="M31" s="59"/>
      <c r="N31" s="59"/>
      <c r="O31" s="59"/>
      <c r="P31" s="59"/>
      <c r="Q31" s="59">
        <f>'Rev Alloc'!U174</f>
        <v>0</v>
      </c>
    </row>
    <row r="32" spans="1:17" x14ac:dyDescent="0.2">
      <c r="A32" s="31" t="s">
        <v>257</v>
      </c>
      <c r="E32" s="59"/>
      <c r="F32" s="59"/>
      <c r="G32" s="59"/>
      <c r="H32" s="59"/>
      <c r="I32" s="59"/>
      <c r="J32" s="59"/>
      <c r="K32" s="59"/>
      <c r="L32" s="59"/>
      <c r="M32" s="59"/>
      <c r="N32" s="59"/>
      <c r="O32" s="59"/>
      <c r="P32" s="59"/>
      <c r="Q32" s="59">
        <f>'Rev Alloc'!S174</f>
        <v>0</v>
      </c>
    </row>
    <row r="33" spans="1:18" x14ac:dyDescent="0.2">
      <c r="A33" s="31" t="s">
        <v>382</v>
      </c>
      <c r="E33" s="59"/>
      <c r="F33" s="59"/>
      <c r="G33" s="59"/>
      <c r="H33" s="59"/>
      <c r="I33" s="59"/>
      <c r="J33" s="59"/>
      <c r="K33" s="59"/>
      <c r="L33" s="59"/>
      <c r="M33" s="59"/>
      <c r="N33" s="59"/>
      <c r="O33" s="59"/>
      <c r="P33" s="59"/>
      <c r="Q33" s="59">
        <f>-Q32</f>
        <v>0</v>
      </c>
    </row>
    <row r="34" spans="1:18" x14ac:dyDescent="0.2">
      <c r="E34" s="59"/>
      <c r="F34" s="59"/>
      <c r="G34" s="59"/>
      <c r="H34" s="59"/>
      <c r="I34" s="59"/>
      <c r="J34" s="59"/>
      <c r="K34" s="59"/>
      <c r="L34" s="59"/>
      <c r="M34" s="59"/>
      <c r="N34" s="59"/>
      <c r="O34" s="59"/>
      <c r="P34" s="59"/>
      <c r="Q34" s="59"/>
    </row>
    <row r="35" spans="1:18" x14ac:dyDescent="0.2">
      <c r="E35" s="59"/>
      <c r="F35" s="59"/>
      <c r="G35" s="59"/>
      <c r="H35" s="59"/>
      <c r="I35" s="59"/>
      <c r="J35" s="59"/>
      <c r="K35" s="59"/>
      <c r="L35" s="59"/>
      <c r="M35" s="59"/>
      <c r="N35" s="59"/>
      <c r="O35" s="59"/>
      <c r="P35" s="59"/>
      <c r="Q35" s="59"/>
    </row>
    <row r="36" spans="1:18" x14ac:dyDescent="0.2">
      <c r="E36" s="59"/>
      <c r="F36" s="59"/>
      <c r="G36" s="59"/>
      <c r="H36" s="59"/>
      <c r="I36" s="59"/>
      <c r="J36" s="59"/>
      <c r="K36" s="59"/>
      <c r="L36" s="59"/>
      <c r="M36" s="59"/>
      <c r="N36" s="59"/>
      <c r="O36" s="59"/>
      <c r="P36" s="59"/>
      <c r="Q36" s="59"/>
    </row>
    <row r="37" spans="1:18" x14ac:dyDescent="0.2">
      <c r="B37" s="31" t="s">
        <v>390</v>
      </c>
      <c r="E37" s="59">
        <f>'Rev Alloc'!AX174</f>
        <v>0</v>
      </c>
      <c r="F37" s="59"/>
      <c r="G37" s="59"/>
      <c r="H37" s="59"/>
      <c r="I37" s="59">
        <f>'Rev Alloc'!BN174</f>
        <v>0</v>
      </c>
      <c r="J37" s="59"/>
      <c r="K37" s="59"/>
      <c r="L37" s="59"/>
      <c r="M37" s="59">
        <f>'Rev Alloc'!CD174</f>
        <v>0</v>
      </c>
      <c r="N37" s="59"/>
      <c r="O37" s="59"/>
      <c r="P37" s="59"/>
      <c r="Q37" s="59"/>
    </row>
    <row r="38" spans="1:18" x14ac:dyDescent="0.2">
      <c r="N38" s="237"/>
      <c r="O38" s="238"/>
      <c r="P38" s="238"/>
      <c r="Q38" s="238"/>
      <c r="R38" s="239"/>
    </row>
    <row r="39" spans="1:18" x14ac:dyDescent="0.2">
      <c r="N39" s="240"/>
      <c r="P39" s="241" t="s">
        <v>394</v>
      </c>
      <c r="Q39" s="59">
        <f>'Rev Alloc'!AI177</f>
        <v>0</v>
      </c>
      <c r="R39" s="242"/>
    </row>
    <row r="40" spans="1:18" x14ac:dyDescent="0.2">
      <c r="E40" s="59"/>
      <c r="I40" s="59"/>
      <c r="M40" s="59"/>
      <c r="N40" s="240"/>
      <c r="P40" s="241" t="s">
        <v>395</v>
      </c>
      <c r="Q40" s="59">
        <f>SUM(Q22:Q36)</f>
        <v>0</v>
      </c>
      <c r="R40" s="242"/>
    </row>
    <row r="41" spans="1:18" ht="13.5" thickBot="1" x14ac:dyDescent="0.25">
      <c r="N41" s="240"/>
      <c r="P41" s="241" t="s">
        <v>396</v>
      </c>
      <c r="Q41" s="308">
        <f>Q39-Q40</f>
        <v>0</v>
      </c>
      <c r="R41" s="242"/>
    </row>
    <row r="42" spans="1:18" ht="13.5" thickTop="1" x14ac:dyDescent="0.2">
      <c r="N42" s="243"/>
      <c r="O42" s="244"/>
      <c r="P42" s="244"/>
      <c r="Q42" s="244"/>
      <c r="R42" s="245"/>
    </row>
    <row r="43" spans="1:18" x14ac:dyDescent="0.2">
      <c r="B43" s="31" t="s">
        <v>256</v>
      </c>
      <c r="E43" s="59">
        <f>'DW St of Activities'!B25</f>
        <v>0</v>
      </c>
    </row>
    <row r="44" spans="1:18" x14ac:dyDescent="0.2">
      <c r="B44" s="274" t="s">
        <v>251</v>
      </c>
      <c r="E44" s="59">
        <f>'DW St of Activities'!B22</f>
        <v>0</v>
      </c>
    </row>
    <row r="45" spans="1:18" x14ac:dyDescent="0.2">
      <c r="B45" s="31" t="s">
        <v>252</v>
      </c>
      <c r="E45" s="59">
        <f>'DW St of Activities'!B23</f>
        <v>0</v>
      </c>
    </row>
    <row r="46" spans="1:18" x14ac:dyDescent="0.2">
      <c r="B46" s="31" t="s">
        <v>253</v>
      </c>
      <c r="E46" s="59">
        <f>'DW St of Activities'!B24</f>
        <v>0</v>
      </c>
    </row>
    <row r="47" spans="1:18" x14ac:dyDescent="0.2">
      <c r="B47" s="31" t="s">
        <v>254</v>
      </c>
      <c r="E47" s="59">
        <v>0</v>
      </c>
    </row>
    <row r="49" spans="2:5" x14ac:dyDescent="0.2">
      <c r="B49" s="31" t="s">
        <v>255</v>
      </c>
      <c r="E49" s="59">
        <f>E43-E44-E45-E46-E47</f>
        <v>0</v>
      </c>
    </row>
  </sheetData>
  <phoneticPr fontId="15" type="noConversion"/>
  <pageMargins left="0.75" right="0.75" top="1" bottom="1" header="0.5" footer="0.5"/>
  <pageSetup scale="70" orientation="landscape" r:id="rId1"/>
  <headerFooter alignWithMargins="0"/>
  <cellWatches>
    <cellWatch r="Q41"/>
  </cellWatch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pageSetUpPr fitToPage="1"/>
  </sheetPr>
  <dimension ref="A1:J13"/>
  <sheetViews>
    <sheetView view="pageBreakPreview" zoomScale="115" zoomScaleNormal="100" zoomScaleSheetLayoutView="115" workbookViewId="0">
      <selection activeCell="A3" sqref="A3"/>
    </sheetView>
  </sheetViews>
  <sheetFormatPr defaultColWidth="8.88671875" defaultRowHeight="15" x14ac:dyDescent="0.25"/>
  <cols>
    <col min="1" max="1" width="20.88671875" style="376" customWidth="1"/>
    <col min="2" max="4" width="9.88671875" style="376" customWidth="1"/>
    <col min="5" max="5" width="10.6640625" style="376" customWidth="1"/>
    <col min="6" max="9" width="9.88671875" style="376" customWidth="1"/>
    <col min="10" max="16384" width="8.88671875" style="376"/>
  </cols>
  <sheetData>
    <row r="1" spans="1:10" ht="18" x14ac:dyDescent="0.25">
      <c r="E1" s="381"/>
    </row>
    <row r="2" spans="1:10" ht="18" x14ac:dyDescent="0.25">
      <c r="A2" s="375" t="s">
        <v>1066</v>
      </c>
      <c r="E2" s="381"/>
    </row>
    <row r="4" spans="1:10" x14ac:dyDescent="0.25">
      <c r="A4" s="375" t="s">
        <v>687</v>
      </c>
      <c r="B4" s="833"/>
      <c r="C4" s="833"/>
      <c r="D4" s="833"/>
    </row>
    <row r="6" spans="1:10" ht="60" x14ac:dyDescent="0.25">
      <c r="B6" s="377" t="s">
        <v>688</v>
      </c>
      <c r="C6" s="377" t="s">
        <v>689</v>
      </c>
      <c r="D6" s="377" t="s">
        <v>690</v>
      </c>
      <c r="E6" s="377" t="s">
        <v>691</v>
      </c>
      <c r="F6" s="377" t="s">
        <v>418</v>
      </c>
      <c r="G6" s="377" t="s">
        <v>408</v>
      </c>
      <c r="H6" s="377" t="s">
        <v>900</v>
      </c>
      <c r="I6" s="377" t="s">
        <v>692</v>
      </c>
      <c r="J6" s="378"/>
    </row>
    <row r="7" spans="1:10" x14ac:dyDescent="0.25">
      <c r="A7" s="375" t="s">
        <v>693</v>
      </c>
      <c r="B7" s="379">
        <v>0</v>
      </c>
      <c r="C7" s="379">
        <v>0</v>
      </c>
      <c r="D7" s="379">
        <v>0</v>
      </c>
      <c r="E7" s="379">
        <v>0</v>
      </c>
      <c r="F7" s="379">
        <v>0</v>
      </c>
      <c r="G7" s="379">
        <v>0</v>
      </c>
      <c r="H7" s="379">
        <v>0</v>
      </c>
      <c r="I7" s="379">
        <v>0</v>
      </c>
    </row>
    <row r="8" spans="1:10" x14ac:dyDescent="0.25">
      <c r="A8" s="375" t="s">
        <v>694</v>
      </c>
      <c r="B8" s="379">
        <v>0</v>
      </c>
      <c r="C8" s="379">
        <v>0</v>
      </c>
      <c r="D8" s="379">
        <v>0</v>
      </c>
      <c r="E8" s="379">
        <v>0</v>
      </c>
      <c r="F8" s="379">
        <v>0</v>
      </c>
      <c r="G8" s="379">
        <v>0</v>
      </c>
      <c r="H8" s="379">
        <v>0</v>
      </c>
      <c r="I8" s="379">
        <v>0</v>
      </c>
    </row>
    <row r="9" spans="1:10" x14ac:dyDescent="0.25">
      <c r="A9" s="375" t="s">
        <v>695</v>
      </c>
      <c r="B9" s="379">
        <v>0</v>
      </c>
      <c r="C9" s="379">
        <v>0</v>
      </c>
      <c r="D9" s="379">
        <v>0</v>
      </c>
      <c r="E9" s="379">
        <v>0</v>
      </c>
      <c r="F9" s="379">
        <v>0</v>
      </c>
      <c r="G9" s="379">
        <v>0</v>
      </c>
      <c r="H9" s="379">
        <v>0</v>
      </c>
      <c r="I9" s="379">
        <v>0</v>
      </c>
    </row>
    <row r="10" spans="1:10" x14ac:dyDescent="0.25">
      <c r="A10" s="375" t="s">
        <v>696</v>
      </c>
      <c r="B10" s="379">
        <v>0</v>
      </c>
      <c r="C10" s="379">
        <v>0</v>
      </c>
      <c r="D10" s="379">
        <v>0</v>
      </c>
      <c r="E10" s="379">
        <v>0</v>
      </c>
      <c r="F10" s="379">
        <v>0</v>
      </c>
      <c r="G10" s="379">
        <v>0</v>
      </c>
      <c r="H10" s="379">
        <v>0</v>
      </c>
      <c r="I10" s="379">
        <v>0</v>
      </c>
    </row>
    <row r="11" spans="1:10" x14ac:dyDescent="0.25">
      <c r="A11" s="375" t="s">
        <v>697</v>
      </c>
      <c r="B11" s="379">
        <v>0</v>
      </c>
      <c r="C11" s="379">
        <v>0</v>
      </c>
      <c r="D11" s="379">
        <v>0</v>
      </c>
      <c r="E11" s="379">
        <v>0</v>
      </c>
      <c r="F11" s="379">
        <v>0</v>
      </c>
      <c r="G11" s="379">
        <v>0</v>
      </c>
      <c r="H11" s="379">
        <v>0</v>
      </c>
      <c r="I11" s="379">
        <v>0</v>
      </c>
    </row>
    <row r="13" spans="1:10" x14ac:dyDescent="0.25">
      <c r="A13" s="375" t="s">
        <v>698</v>
      </c>
      <c r="B13" s="380">
        <f>B7-B8-B9-B10-B11</f>
        <v>0</v>
      </c>
      <c r="C13" s="380">
        <f t="shared" ref="C13:I13" si="0">C7-C8-C9-C10-C11</f>
        <v>0</v>
      </c>
      <c r="D13" s="380">
        <f t="shared" si="0"/>
        <v>0</v>
      </c>
      <c r="E13" s="380">
        <f t="shared" si="0"/>
        <v>0</v>
      </c>
      <c r="F13" s="380">
        <f t="shared" si="0"/>
        <v>0</v>
      </c>
      <c r="G13" s="380">
        <f t="shared" si="0"/>
        <v>0</v>
      </c>
      <c r="H13" s="380"/>
      <c r="I13" s="380">
        <f t="shared" si="0"/>
        <v>0</v>
      </c>
    </row>
  </sheetData>
  <sheetProtection selectLockedCells="1"/>
  <mergeCells count="1">
    <mergeCell ref="B4:D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DC9F-82AB-49E9-BC9F-E027970D74D8}">
  <sheetPr>
    <tabColor theme="3" tint="0.39997558519241921"/>
  </sheetPr>
  <dimension ref="A1:I18"/>
  <sheetViews>
    <sheetView showGridLines="0" view="pageBreakPreview" zoomScaleNormal="75" zoomScaleSheetLayoutView="100" workbookViewId="0">
      <selection activeCell="K18" sqref="K18"/>
    </sheetView>
  </sheetViews>
  <sheetFormatPr defaultColWidth="8.88671875" defaultRowHeight="12.75" x14ac:dyDescent="0.2"/>
  <cols>
    <col min="1" max="1" width="20.5546875" style="25" customWidth="1"/>
    <col min="2" max="2" width="1.77734375" style="25" customWidth="1"/>
    <col min="3" max="3" width="12.6640625" style="19" customWidth="1"/>
    <col min="4" max="4" width="1.77734375" style="25" customWidth="1"/>
    <col min="5" max="5" width="12.6640625" style="19" customWidth="1"/>
    <col min="6" max="6" width="1.77734375" style="25" customWidth="1"/>
    <col min="7" max="7" width="12.6640625" style="19" customWidth="1"/>
    <col min="8" max="8" width="2.77734375" style="25" customWidth="1"/>
    <col min="9" max="16384" width="8.88671875" style="25"/>
  </cols>
  <sheetData>
    <row r="1" spans="1:9" ht="18" x14ac:dyDescent="0.25">
      <c r="I1" s="381" t="s">
        <v>707</v>
      </c>
    </row>
    <row r="2" spans="1:9" ht="18" x14ac:dyDescent="0.25">
      <c r="A2" s="22"/>
      <c r="I2" s="381" t="str">
        <f>'MD&amp;A DW-Net Position'!H3</f>
        <v>Password for protected sheet: BOE2025</v>
      </c>
    </row>
    <row r="4" spans="1:9" x14ac:dyDescent="0.2">
      <c r="A4" s="1" t="str">
        <f>'DW Net Position'!A1</f>
        <v>SAMPLE COUNTY, WEST VIRGINIA, BOARD OF EDUCATION</v>
      </c>
      <c r="B4" s="24"/>
      <c r="C4" s="17"/>
      <c r="D4" s="24"/>
      <c r="E4" s="17"/>
      <c r="F4" s="24"/>
      <c r="G4" s="17"/>
      <c r="H4" s="24"/>
    </row>
    <row r="5" spans="1:9" x14ac:dyDescent="0.2">
      <c r="A5" s="1" t="s">
        <v>156</v>
      </c>
      <c r="B5" s="24"/>
      <c r="C5" s="17"/>
      <c r="D5" s="24"/>
      <c r="E5" s="17"/>
      <c r="F5" s="24"/>
      <c r="G5" s="17"/>
      <c r="H5" s="24"/>
    </row>
    <row r="6" spans="1:9" x14ac:dyDescent="0.2">
      <c r="A6" s="16" t="s">
        <v>901</v>
      </c>
      <c r="B6" s="24"/>
      <c r="C6" s="1"/>
      <c r="D6" s="24"/>
      <c r="E6" s="1"/>
      <c r="F6" s="24"/>
      <c r="G6" s="1"/>
    </row>
    <row r="7" spans="1:9" x14ac:dyDescent="0.2">
      <c r="A7" s="16" t="s">
        <v>903</v>
      </c>
      <c r="B7" s="24"/>
      <c r="C7" s="24"/>
      <c r="D7" s="24"/>
      <c r="E7" s="24"/>
      <c r="F7" s="24"/>
      <c r="G7" s="24"/>
    </row>
    <row r="8" spans="1:9" x14ac:dyDescent="0.2">
      <c r="A8" s="16"/>
      <c r="B8" s="24"/>
      <c r="C8" s="24"/>
      <c r="D8" s="24"/>
      <c r="E8" s="24"/>
      <c r="F8" s="24"/>
      <c r="G8" s="24"/>
    </row>
    <row r="9" spans="1:9" ht="12.75" customHeight="1" x14ac:dyDescent="0.2">
      <c r="C9" s="643">
        <f>'MD&amp;A DW-Net Position'!C7</f>
        <v>2025</v>
      </c>
      <c r="E9" s="643">
        <f>'MD&amp;A DW-Net Position'!E7</f>
        <v>2024</v>
      </c>
    </row>
    <row r="10" spans="1:9" ht="13.5" customHeight="1" x14ac:dyDescent="0.2">
      <c r="C10" s="27" t="s">
        <v>89</v>
      </c>
      <c r="E10" s="27" t="s">
        <v>89</v>
      </c>
      <c r="G10" s="27"/>
    </row>
    <row r="11" spans="1:9" ht="13.5" thickBot="1" x14ac:dyDescent="0.25">
      <c r="C11" s="28" t="s">
        <v>91</v>
      </c>
      <c r="E11" s="28" t="s">
        <v>91</v>
      </c>
      <c r="G11" s="28" t="s">
        <v>431</v>
      </c>
    </row>
    <row r="12" spans="1:9" ht="12.75" customHeight="1" x14ac:dyDescent="0.2">
      <c r="A12" s="25" t="s">
        <v>121</v>
      </c>
      <c r="C12" s="482">
        <f>'ROU Assets'!H6+'ROU Assets'!H13</f>
        <v>0</v>
      </c>
      <c r="D12" s="77"/>
      <c r="E12" s="483">
        <v>0</v>
      </c>
      <c r="F12" s="77"/>
      <c r="G12" s="484">
        <f t="shared" ref="G12:G16" si="0">C12-E12</f>
        <v>0</v>
      </c>
    </row>
    <row r="13" spans="1:9" ht="12.75" customHeight="1" x14ac:dyDescent="0.2">
      <c r="A13" s="30" t="s">
        <v>122</v>
      </c>
      <c r="C13" s="487">
        <f>'Notes - ROU Assets &amp; Amort.'!F7+'Notes - ROU Assets &amp; Amort.'!F15</f>
        <v>0</v>
      </c>
      <c r="D13" s="19"/>
      <c r="E13" s="488">
        <v>0</v>
      </c>
      <c r="F13" s="19"/>
      <c r="G13" s="489">
        <f t="shared" si="0"/>
        <v>0</v>
      </c>
    </row>
    <row r="14" spans="1:9" ht="12.75" customHeight="1" x14ac:dyDescent="0.2">
      <c r="A14" s="30" t="s">
        <v>124</v>
      </c>
      <c r="C14" s="487">
        <f>'Notes - ROU Assets &amp; Amort.'!F8+'Notes - ROU Assets &amp; Amort.'!F16</f>
        <v>0</v>
      </c>
      <c r="D14" s="19"/>
      <c r="E14" s="488">
        <v>0</v>
      </c>
      <c r="F14" s="19"/>
      <c r="G14" s="489">
        <f t="shared" si="0"/>
        <v>0</v>
      </c>
    </row>
    <row r="15" spans="1:9" ht="12.75" customHeight="1" x14ac:dyDescent="0.2">
      <c r="A15" s="25" t="s">
        <v>123</v>
      </c>
      <c r="C15" s="487">
        <f>'Notes - ROU Assets &amp; Amort.'!F9+'Notes - ROU Assets &amp; Amort.'!F17</f>
        <v>0</v>
      </c>
      <c r="D15" s="19"/>
      <c r="E15" s="488">
        <v>0</v>
      </c>
      <c r="F15" s="19"/>
      <c r="G15" s="489">
        <f t="shared" si="0"/>
        <v>0</v>
      </c>
    </row>
    <row r="16" spans="1:9" ht="12.75" customHeight="1" x14ac:dyDescent="0.2">
      <c r="A16" s="25" t="s">
        <v>1004</v>
      </c>
      <c r="C16" s="492">
        <f>'Notes - ROU Assets &amp; Amort.'!F10+'Notes - ROU Assets &amp; Amort.'!F18</f>
        <v>0</v>
      </c>
      <c r="D16" s="19"/>
      <c r="E16" s="491">
        <v>0</v>
      </c>
      <c r="F16" s="19"/>
      <c r="G16" s="492">
        <f t="shared" si="0"/>
        <v>0</v>
      </c>
    </row>
    <row r="17" spans="1:7" ht="24" customHeight="1" thickBot="1" x14ac:dyDescent="0.25">
      <c r="A17" s="85" t="s">
        <v>902</v>
      </c>
      <c r="C17" s="485">
        <f>SUM(C12:C16)</f>
        <v>0</v>
      </c>
      <c r="D17" s="77"/>
      <c r="E17" s="486">
        <f>SUM(E12:E16)</f>
        <v>0</v>
      </c>
      <c r="F17" s="77"/>
      <c r="G17" s="486">
        <f>SUM(G12:G16)</f>
        <v>0</v>
      </c>
    </row>
    <row r="18" spans="1:7" ht="13.5" thickTop="1" x14ac:dyDescent="0.2"/>
  </sheetData>
  <printOptions horizontalCentered="1"/>
  <pageMargins left="1" right="0.75" top="0.5" bottom="0.5" header="0.5" footer="0.5"/>
  <pageSetup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I17"/>
  <sheetViews>
    <sheetView showGridLines="0" view="pageBreakPreview" zoomScale="115" zoomScaleNormal="75" zoomScaleSheetLayoutView="115" workbookViewId="0">
      <selection activeCell="J19" sqref="J19"/>
    </sheetView>
  </sheetViews>
  <sheetFormatPr defaultColWidth="8.88671875" defaultRowHeight="14.25" x14ac:dyDescent="0.2"/>
  <cols>
    <col min="1" max="1" width="20.21875" style="7" customWidth="1"/>
    <col min="2" max="2" width="1.77734375" style="9" customWidth="1"/>
    <col min="3" max="3" width="12.6640625" style="7" customWidth="1"/>
    <col min="4" max="4" width="1.77734375" style="7" customWidth="1"/>
    <col min="5" max="5" width="12.6640625" style="7" customWidth="1"/>
    <col min="6" max="6" width="1.77734375" style="7" customWidth="1"/>
    <col min="7" max="7" width="12.6640625" style="7" customWidth="1"/>
    <col min="8" max="8" width="2.77734375" style="7" customWidth="1"/>
    <col min="9" max="16384" width="8.88671875" style="7"/>
  </cols>
  <sheetData>
    <row r="1" spans="1:9" ht="18" x14ac:dyDescent="0.25">
      <c r="I1" s="381" t="s">
        <v>707</v>
      </c>
    </row>
    <row r="2" spans="1:9" ht="18" x14ac:dyDescent="0.25">
      <c r="A2" s="22"/>
      <c r="I2" s="381" t="str">
        <f>'MD&amp;A DW-Net Position'!H3</f>
        <v>Password for protected sheet: BOE2025</v>
      </c>
    </row>
    <row r="4" spans="1:9" ht="15" x14ac:dyDescent="0.25">
      <c r="A4" s="5" t="str">
        <f>'DW Net Position'!A1</f>
        <v>SAMPLE COUNTY, WEST VIRGINIA, BOARD OF EDUCATION</v>
      </c>
      <c r="B4" s="8"/>
      <c r="C4" s="5"/>
      <c r="D4" s="5"/>
      <c r="E4" s="5"/>
      <c r="F4" s="5"/>
      <c r="G4" s="5"/>
      <c r="H4" s="5"/>
    </row>
    <row r="5" spans="1:9" ht="15" x14ac:dyDescent="0.25">
      <c r="A5" s="5" t="s">
        <v>156</v>
      </c>
      <c r="B5" s="15"/>
      <c r="C5" s="6"/>
      <c r="D5" s="6"/>
      <c r="E5" s="6"/>
      <c r="F5" s="6"/>
      <c r="G5" s="6"/>
      <c r="H5" s="6"/>
    </row>
    <row r="6" spans="1:9" ht="15" x14ac:dyDescent="0.25">
      <c r="A6" s="8" t="s">
        <v>161</v>
      </c>
      <c r="B6" s="5"/>
      <c r="C6" s="6"/>
      <c r="D6" s="6"/>
      <c r="E6" s="6"/>
      <c r="F6" s="6"/>
      <c r="G6" s="6"/>
      <c r="H6" s="6"/>
    </row>
    <row r="7" spans="1:9" ht="21" customHeight="1" x14ac:dyDescent="0.2"/>
    <row r="8" spans="1:9" ht="14.25" customHeight="1" x14ac:dyDescent="0.25">
      <c r="C8" s="644">
        <f>'MD&amp;A DW-Net Position'!C7</f>
        <v>2025</v>
      </c>
      <c r="E8" s="644">
        <f>'MD&amp;A DW-Net Position'!E7</f>
        <v>2024</v>
      </c>
    </row>
    <row r="9" spans="1:9" x14ac:dyDescent="0.2">
      <c r="A9" s="25"/>
      <c r="B9" s="25"/>
      <c r="C9" s="27" t="s">
        <v>89</v>
      </c>
      <c r="E9" s="27" t="s">
        <v>89</v>
      </c>
      <c r="G9" s="27"/>
    </row>
    <row r="10" spans="1:9" ht="15" thickBot="1" x14ac:dyDescent="0.25">
      <c r="A10" s="25"/>
      <c r="B10" s="25"/>
      <c r="C10" s="28" t="s">
        <v>91</v>
      </c>
      <c r="E10" s="28" t="s">
        <v>91</v>
      </c>
      <c r="G10" s="28" t="s">
        <v>431</v>
      </c>
    </row>
    <row r="11" spans="1:9" x14ac:dyDescent="0.2">
      <c r="A11" s="25" t="s">
        <v>144</v>
      </c>
      <c r="B11" s="25"/>
      <c r="C11" s="477">
        <f>'long term debt'!F3</f>
        <v>0</v>
      </c>
      <c r="D11" s="189"/>
      <c r="E11" s="478">
        <v>0</v>
      </c>
      <c r="F11" s="477"/>
      <c r="G11" s="479">
        <f>C11-E11</f>
        <v>0</v>
      </c>
    </row>
    <row r="12" spans="1:9" x14ac:dyDescent="0.2">
      <c r="A12" s="25" t="s">
        <v>976</v>
      </c>
      <c r="B12" s="25"/>
      <c r="C12" s="327">
        <f>'Notes - ROU Assets &amp; Amort.'!F41</f>
        <v>0</v>
      </c>
      <c r="D12" s="739"/>
      <c r="E12" s="331">
        <v>0</v>
      </c>
      <c r="F12" s="9"/>
      <c r="G12" s="327">
        <f>C12-E12</f>
        <v>0</v>
      </c>
    </row>
    <row r="13" spans="1:9" x14ac:dyDescent="0.2">
      <c r="A13" s="25" t="s">
        <v>1040</v>
      </c>
      <c r="B13" s="25"/>
      <c r="C13" s="327">
        <f>'Notes - ROU Assets &amp; Amort.'!F42</f>
        <v>0</v>
      </c>
      <c r="D13" s="739"/>
      <c r="E13" s="331">
        <v>0</v>
      </c>
      <c r="F13" s="9"/>
      <c r="G13" s="327"/>
    </row>
    <row r="14" spans="1:9" x14ac:dyDescent="0.2">
      <c r="A14" s="25" t="s">
        <v>131</v>
      </c>
      <c r="B14" s="25"/>
      <c r="C14" s="326">
        <f>'long term debt'!F5</f>
        <v>0</v>
      </c>
      <c r="D14" s="476"/>
      <c r="E14" s="331">
        <v>0</v>
      </c>
      <c r="F14" s="9"/>
      <c r="G14" s="327">
        <f>C14-E14</f>
        <v>0</v>
      </c>
    </row>
    <row r="15" spans="1:9" x14ac:dyDescent="0.2">
      <c r="A15" s="25" t="s">
        <v>387</v>
      </c>
      <c r="B15" s="25"/>
      <c r="C15" s="328">
        <f>'long term debt'!F6</f>
        <v>0</v>
      </c>
      <c r="D15" s="476"/>
      <c r="E15" s="332">
        <v>0</v>
      </c>
      <c r="F15" s="9"/>
      <c r="G15" s="329">
        <f>C15-E15</f>
        <v>0</v>
      </c>
    </row>
    <row r="16" spans="1:9" ht="15" thickBot="1" x14ac:dyDescent="0.25">
      <c r="A16" s="25" t="s">
        <v>657</v>
      </c>
      <c r="B16" s="25"/>
      <c r="C16" s="480">
        <f>SUM(C11:C15)</f>
        <v>0</v>
      </c>
      <c r="D16" s="189"/>
      <c r="E16" s="481">
        <f>SUM(E11:E15)</f>
        <v>0</v>
      </c>
      <c r="F16" s="189"/>
      <c r="G16" s="481">
        <f>SUM(G11:G15)</f>
        <v>0</v>
      </c>
    </row>
    <row r="17" ht="15" thickTop="1" x14ac:dyDescent="0.2"/>
  </sheetData>
  <phoneticPr fontId="0" type="noConversion"/>
  <printOptions horizontalCentered="1"/>
  <pageMargins left="1" right="0.75" top="0.5" bottom="1" header="0.5" footer="0.5"/>
  <pageSetup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7:G18"/>
  <sheetViews>
    <sheetView view="pageBreakPreview" topLeftCell="A4" zoomScaleNormal="100" zoomScaleSheetLayoutView="100" workbookViewId="0">
      <selection activeCell="G23" sqref="G23"/>
    </sheetView>
  </sheetViews>
  <sheetFormatPr defaultRowHeight="15" x14ac:dyDescent="0.2"/>
  <sheetData>
    <row r="17" spans="2:7" ht="15" customHeight="1" x14ac:dyDescent="0.2">
      <c r="B17" s="787" t="s">
        <v>566</v>
      </c>
      <c r="C17" s="787"/>
      <c r="D17" s="787"/>
      <c r="E17" s="787"/>
      <c r="F17" s="787"/>
      <c r="G17" s="787"/>
    </row>
    <row r="18" spans="2:7" ht="15" customHeight="1" x14ac:dyDescent="0.2">
      <c r="B18" s="787"/>
      <c r="C18" s="787"/>
      <c r="D18" s="787"/>
      <c r="E18" s="787"/>
      <c r="F18" s="787"/>
      <c r="G18" s="787"/>
    </row>
  </sheetData>
  <mergeCells count="1">
    <mergeCell ref="B17:G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FFC000"/>
    <pageSetUpPr fitToPage="1"/>
  </sheetPr>
  <dimension ref="A1:J106"/>
  <sheetViews>
    <sheetView view="pageBreakPreview" topLeftCell="A76" zoomScale="75" zoomScaleNormal="100" zoomScaleSheetLayoutView="75" workbookViewId="0">
      <selection activeCell="A5" sqref="A5"/>
    </sheetView>
  </sheetViews>
  <sheetFormatPr defaultColWidth="9.77734375" defaultRowHeight="12.75" x14ac:dyDescent="0.2"/>
  <cols>
    <col min="1" max="1" width="61.88671875" style="25" customWidth="1"/>
    <col min="2" max="2" width="1.77734375" style="25" customWidth="1"/>
    <col min="3" max="3" width="14.77734375" style="19" customWidth="1"/>
    <col min="4" max="4" width="2.77734375" style="25" customWidth="1"/>
    <col min="5" max="5" width="9.5546875" style="25" bestFit="1" customWidth="1"/>
    <col min="6" max="6" width="7.5546875" style="25" customWidth="1"/>
    <col min="7" max="7" width="13.109375" style="25" bestFit="1" customWidth="1"/>
    <col min="8" max="16384" width="9.77734375" style="25"/>
  </cols>
  <sheetData>
    <row r="1" spans="1:6" ht="15.75" x14ac:dyDescent="0.25">
      <c r="A1" s="70" t="s">
        <v>560</v>
      </c>
      <c r="B1" s="24"/>
      <c r="C1" s="17"/>
      <c r="D1" s="24"/>
      <c r="F1" s="387" t="s">
        <v>632</v>
      </c>
    </row>
    <row r="2" spans="1:6" x14ac:dyDescent="0.2">
      <c r="A2" s="70"/>
      <c r="B2" s="24"/>
      <c r="C2" s="17"/>
      <c r="D2" s="24"/>
    </row>
    <row r="3" spans="1:6" x14ac:dyDescent="0.2">
      <c r="A3" s="86" t="s">
        <v>451</v>
      </c>
      <c r="B3" s="24"/>
      <c r="C3" s="17"/>
      <c r="D3" s="24"/>
    </row>
    <row r="4" spans="1:6" ht="18" x14ac:dyDescent="0.25">
      <c r="A4" s="86" t="s">
        <v>1060</v>
      </c>
      <c r="B4" s="87"/>
      <c r="C4" s="88"/>
      <c r="D4" s="87"/>
      <c r="F4" s="381" t="s">
        <v>707</v>
      </c>
    </row>
    <row r="5" spans="1:6" ht="18" x14ac:dyDescent="0.25">
      <c r="A5" s="1"/>
      <c r="B5" s="89"/>
      <c r="C5" s="18" t="s">
        <v>90</v>
      </c>
      <c r="D5" s="89"/>
      <c r="E5" s="89"/>
      <c r="F5" s="381" t="str">
        <f>'MD&amp;A Gen Obligation'!I2</f>
        <v>Password for protected sheet: BOE2025</v>
      </c>
    </row>
    <row r="6" spans="1:6" ht="13.5" thickBot="1" x14ac:dyDescent="0.25">
      <c r="A6" s="90"/>
      <c r="B6" s="91"/>
      <c r="C6" s="21" t="s">
        <v>91</v>
      </c>
      <c r="D6" s="91"/>
      <c r="E6" s="89"/>
    </row>
    <row r="7" spans="1:6" x14ac:dyDescent="0.2">
      <c r="A7" s="29" t="s">
        <v>467</v>
      </c>
      <c r="B7" s="89"/>
      <c r="C7" s="18"/>
      <c r="D7" s="89"/>
      <c r="E7" s="89"/>
    </row>
    <row r="8" spans="1:6" x14ac:dyDescent="0.2">
      <c r="B8" s="89"/>
      <c r="C8" s="18"/>
      <c r="D8" s="89"/>
      <c r="E8" s="89"/>
    </row>
    <row r="9" spans="1:6" x14ac:dyDescent="0.2">
      <c r="A9" s="86" t="s">
        <v>465</v>
      </c>
    </row>
    <row r="10" spans="1:6" x14ac:dyDescent="0.2">
      <c r="A10" s="25" t="s">
        <v>280</v>
      </c>
      <c r="B10" s="92"/>
      <c r="C10" s="519">
        <f>TrialBal!O9</f>
        <v>0</v>
      </c>
      <c r="D10" s="92"/>
    </row>
    <row r="11" spans="1:6" x14ac:dyDescent="0.2">
      <c r="A11" s="25" t="s">
        <v>281</v>
      </c>
      <c r="B11" s="92"/>
      <c r="C11" s="521">
        <f>TrialBal!O10</f>
        <v>0</v>
      </c>
      <c r="D11" s="92"/>
    </row>
    <row r="12" spans="1:6" x14ac:dyDescent="0.2">
      <c r="A12" s="25" t="s">
        <v>415</v>
      </c>
      <c r="B12" s="92"/>
      <c r="C12" s="521">
        <f>TrialBal!O13</f>
        <v>0</v>
      </c>
      <c r="D12" s="92"/>
    </row>
    <row r="13" spans="1:6" x14ac:dyDescent="0.2">
      <c r="A13" s="25" t="s">
        <v>8</v>
      </c>
      <c r="B13" s="2"/>
      <c r="C13" s="521">
        <f>TrialBal!O12</f>
        <v>0</v>
      </c>
      <c r="D13" s="2"/>
    </row>
    <row r="14" spans="1:6" x14ac:dyDescent="0.2">
      <c r="A14" s="25" t="s">
        <v>547</v>
      </c>
      <c r="B14" s="2"/>
      <c r="C14" s="521">
        <f>TrialBal!O14</f>
        <v>0</v>
      </c>
      <c r="D14" s="2"/>
    </row>
    <row r="15" spans="1:6" x14ac:dyDescent="0.2">
      <c r="A15" s="25" t="s">
        <v>625</v>
      </c>
      <c r="B15" s="2"/>
      <c r="C15" s="521">
        <f>TrialBal!O15</f>
        <v>0</v>
      </c>
      <c r="D15" s="2"/>
    </row>
    <row r="16" spans="1:6" x14ac:dyDescent="0.2">
      <c r="A16" s="25" t="s">
        <v>979</v>
      </c>
      <c r="B16" s="2"/>
      <c r="C16" s="521">
        <f>TrialBal!O18</f>
        <v>0</v>
      </c>
      <c r="D16" s="2"/>
    </row>
    <row r="17" spans="1:4" x14ac:dyDescent="0.2">
      <c r="A17" s="25" t="s">
        <v>283</v>
      </c>
      <c r="B17" s="2"/>
      <c r="C17" s="521">
        <f>TrialBal!O19</f>
        <v>0</v>
      </c>
      <c r="D17" s="2"/>
    </row>
    <row r="18" spans="1:4" x14ac:dyDescent="0.2">
      <c r="A18" s="25" t="s">
        <v>559</v>
      </c>
      <c r="B18" s="2"/>
      <c r="C18" s="521">
        <f>TrialBal!O16</f>
        <v>0</v>
      </c>
      <c r="D18" s="2"/>
    </row>
    <row r="19" spans="1:4" x14ac:dyDescent="0.2">
      <c r="A19" s="25" t="s">
        <v>787</v>
      </c>
      <c r="B19" s="2"/>
      <c r="C19" s="521">
        <f>TrialBal!O17</f>
        <v>0</v>
      </c>
      <c r="D19" s="2"/>
    </row>
    <row r="20" spans="1:4" x14ac:dyDescent="0.2">
      <c r="A20" s="25" t="s">
        <v>284</v>
      </c>
      <c r="B20" s="2"/>
      <c r="C20" s="521"/>
      <c r="D20" s="2"/>
    </row>
    <row r="21" spans="1:4" x14ac:dyDescent="0.2">
      <c r="A21" s="85" t="s">
        <v>285</v>
      </c>
      <c r="B21" s="2"/>
      <c r="C21" s="521">
        <f>TrialBal!O20</f>
        <v>0</v>
      </c>
      <c r="D21" s="2"/>
    </row>
    <row r="22" spans="1:4" x14ac:dyDescent="0.2">
      <c r="A22" s="85" t="s">
        <v>286</v>
      </c>
      <c r="B22" s="2"/>
      <c r="C22" s="521">
        <f>TrialBal!O21</f>
        <v>0</v>
      </c>
      <c r="D22" s="2"/>
    </row>
    <row r="23" spans="1:4" x14ac:dyDescent="0.2">
      <c r="A23" s="85" t="s">
        <v>330</v>
      </c>
      <c r="B23" s="2"/>
      <c r="C23" s="521">
        <f>TrialBal!O22</f>
        <v>0</v>
      </c>
      <c r="D23" s="2"/>
    </row>
    <row r="24" spans="1:4" x14ac:dyDescent="0.2">
      <c r="A24" s="25" t="s">
        <v>331</v>
      </c>
      <c r="B24" s="2"/>
      <c r="C24" s="521"/>
      <c r="D24" s="2"/>
    </row>
    <row r="25" spans="1:4" x14ac:dyDescent="0.2">
      <c r="A25" s="85" t="s">
        <v>121</v>
      </c>
      <c r="B25" s="2"/>
      <c r="C25" s="521">
        <f>TrialBal!O30</f>
        <v>0</v>
      </c>
      <c r="D25" s="2"/>
    </row>
    <row r="26" spans="1:4" x14ac:dyDescent="0.2">
      <c r="A26" s="85" t="s">
        <v>702</v>
      </c>
      <c r="B26" s="2"/>
      <c r="C26" s="521">
        <f>TrialBal!O35</f>
        <v>0</v>
      </c>
      <c r="D26" s="2"/>
    </row>
    <row r="27" spans="1:4" x14ac:dyDescent="0.2">
      <c r="A27" s="85" t="s">
        <v>155</v>
      </c>
      <c r="B27" s="2"/>
      <c r="C27" s="521">
        <f>TrialBal!O38</f>
        <v>0</v>
      </c>
      <c r="D27" s="2"/>
    </row>
    <row r="28" spans="1:4" x14ac:dyDescent="0.2">
      <c r="A28" s="85" t="s">
        <v>124</v>
      </c>
      <c r="B28" s="2"/>
      <c r="C28" s="521">
        <f>TrialBal!O42</f>
        <v>0</v>
      </c>
      <c r="D28" s="2"/>
    </row>
    <row r="29" spans="1:4" x14ac:dyDescent="0.2">
      <c r="A29" s="85" t="s">
        <v>123</v>
      </c>
      <c r="B29" s="2"/>
      <c r="C29" s="521">
        <f>TrialBal!O45</f>
        <v>0</v>
      </c>
      <c r="D29" s="2"/>
    </row>
    <row r="30" spans="1:4" x14ac:dyDescent="0.2">
      <c r="A30" s="85" t="s">
        <v>381</v>
      </c>
      <c r="B30" s="2"/>
      <c r="C30" s="521">
        <f>TrialBal!O32</f>
        <v>0</v>
      </c>
      <c r="D30" s="2"/>
    </row>
    <row r="31" spans="1:4" x14ac:dyDescent="0.2">
      <c r="A31" s="85" t="s">
        <v>125</v>
      </c>
      <c r="B31" s="2"/>
      <c r="C31" s="521">
        <f>(TrialBal!Q51+TrialBal!Q54+TrialBal!Q57+TrialBal!Q48)*-1</f>
        <v>0</v>
      </c>
      <c r="D31" s="2"/>
    </row>
    <row r="32" spans="1:4" ht="16.5" customHeight="1" x14ac:dyDescent="0.2">
      <c r="A32" s="95" t="s">
        <v>332</v>
      </c>
      <c r="B32" s="2"/>
      <c r="C32" s="692">
        <f>SUM(C25:C31)</f>
        <v>0</v>
      </c>
      <c r="D32" s="2"/>
    </row>
    <row r="33" spans="1:4" ht="16.5" customHeight="1" x14ac:dyDescent="0.2">
      <c r="A33" s="25" t="s">
        <v>904</v>
      </c>
      <c r="B33" s="2"/>
      <c r="C33" s="521"/>
      <c r="D33" s="2"/>
    </row>
    <row r="34" spans="1:4" ht="16.5" customHeight="1" x14ac:dyDescent="0.2">
      <c r="A34" s="85" t="s">
        <v>121</v>
      </c>
      <c r="B34" s="2"/>
      <c r="C34" s="521">
        <f>TrialBal!O60</f>
        <v>0</v>
      </c>
      <c r="D34" s="2"/>
    </row>
    <row r="35" spans="1:4" ht="16.5" customHeight="1" x14ac:dyDescent="0.2">
      <c r="A35" s="85" t="s">
        <v>122</v>
      </c>
      <c r="B35" s="2"/>
      <c r="C35" s="521">
        <f>TrialBal!O63</f>
        <v>0</v>
      </c>
      <c r="D35" s="2"/>
    </row>
    <row r="36" spans="1:4" ht="16.5" customHeight="1" x14ac:dyDescent="0.2">
      <c r="A36" s="85" t="s">
        <v>878</v>
      </c>
      <c r="B36" s="2"/>
      <c r="C36" s="521">
        <f>TrialBal!O66</f>
        <v>0</v>
      </c>
      <c r="D36" s="2"/>
    </row>
    <row r="37" spans="1:4" ht="16.5" customHeight="1" x14ac:dyDescent="0.2">
      <c r="A37" s="85" t="s">
        <v>123</v>
      </c>
      <c r="B37" s="2"/>
      <c r="C37" s="521">
        <f>TrialBal!O69</f>
        <v>0</v>
      </c>
      <c r="D37" s="2"/>
    </row>
    <row r="38" spans="1:4" ht="16.5" customHeight="1" x14ac:dyDescent="0.2">
      <c r="A38" s="85" t="s">
        <v>998</v>
      </c>
      <c r="B38" s="2"/>
      <c r="C38" s="521">
        <f>TrialBal!O72</f>
        <v>0</v>
      </c>
      <c r="D38" s="2"/>
    </row>
    <row r="39" spans="1:4" ht="16.5" customHeight="1" x14ac:dyDescent="0.2">
      <c r="A39" s="85" t="s">
        <v>857</v>
      </c>
      <c r="B39" s="2"/>
      <c r="C39" s="525">
        <f>(TrialBal!Q75+TrialBal!Q78+TrialBal!Q81+TrialBal!Q84+TrialBal!Q87)*-1</f>
        <v>0</v>
      </c>
      <c r="D39" s="2"/>
    </row>
    <row r="40" spans="1:4" ht="16.5" customHeight="1" x14ac:dyDescent="0.2">
      <c r="A40" s="95" t="s">
        <v>997</v>
      </c>
      <c r="B40" s="2"/>
      <c r="C40" s="737">
        <f>SUM(C34:C39)</f>
        <v>0</v>
      </c>
      <c r="D40" s="2"/>
    </row>
    <row r="41" spans="1:4" ht="17.25" customHeight="1" x14ac:dyDescent="0.2">
      <c r="A41" s="96" t="s">
        <v>288</v>
      </c>
      <c r="B41" s="2"/>
      <c r="C41" s="620">
        <f>SUM(C10:C31)+SUM(C34:C39)</f>
        <v>0</v>
      </c>
      <c r="D41" s="2"/>
    </row>
    <row r="42" spans="1:4" ht="17.25" customHeight="1" x14ac:dyDescent="0.2">
      <c r="A42" s="96"/>
      <c r="B42" s="2"/>
      <c r="C42" s="453"/>
      <c r="D42" s="2"/>
    </row>
    <row r="43" spans="1:4" ht="17.25" customHeight="1" x14ac:dyDescent="0.2">
      <c r="A43" s="29" t="s">
        <v>569</v>
      </c>
      <c r="B43" s="2"/>
      <c r="C43" s="521"/>
      <c r="D43" s="2"/>
    </row>
    <row r="44" spans="1:4" ht="17.25" customHeight="1" x14ac:dyDescent="0.2">
      <c r="A44" s="85" t="s">
        <v>794</v>
      </c>
      <c r="B44" s="2"/>
      <c r="C44" s="453">
        <f>SUM(TrialBal!F24:F26)-SUM(TrialBal!H24:H26)</f>
        <v>0</v>
      </c>
      <c r="D44" s="2"/>
    </row>
    <row r="45" spans="1:4" ht="17.25" customHeight="1" x14ac:dyDescent="0.2">
      <c r="A45" s="85" t="s">
        <v>795</v>
      </c>
      <c r="B45" s="2"/>
      <c r="C45" s="521">
        <f>SUM(TrialBal!F27:F29)-SUM(TrialBal!H27:H29)</f>
        <v>0</v>
      </c>
      <c r="D45" s="2"/>
    </row>
    <row r="46" spans="1:4" ht="17.25" customHeight="1" x14ac:dyDescent="0.2">
      <c r="A46" s="85" t="s">
        <v>815</v>
      </c>
      <c r="B46" s="2"/>
      <c r="C46" s="521">
        <f>TrialBal!O24-'DW Net Position'!C45-'DW Net Position'!C44</f>
        <v>0</v>
      </c>
      <c r="D46" s="2"/>
    </row>
    <row r="47" spans="1:4" ht="17.25" customHeight="1" x14ac:dyDescent="0.2">
      <c r="A47" s="96" t="s">
        <v>452</v>
      </c>
      <c r="B47" s="2"/>
      <c r="C47" s="522">
        <f>SUM(C44:C46)</f>
        <v>0</v>
      </c>
      <c r="D47" s="2"/>
    </row>
    <row r="48" spans="1:4" ht="17.25" customHeight="1" x14ac:dyDescent="0.2">
      <c r="A48" s="96"/>
      <c r="B48" s="2"/>
      <c r="C48" s="453"/>
      <c r="D48" s="2"/>
    </row>
    <row r="49" spans="1:4" ht="17.25" customHeight="1" thickBot="1" x14ac:dyDescent="0.25">
      <c r="A49" s="96" t="s">
        <v>570</v>
      </c>
      <c r="B49" s="2"/>
      <c r="C49" s="520">
        <f>C41+C47</f>
        <v>0</v>
      </c>
      <c r="D49" s="2"/>
    </row>
    <row r="50" spans="1:4" ht="14.45" customHeight="1" thickTop="1" x14ac:dyDescent="0.2">
      <c r="B50" s="2"/>
      <c r="C50" s="82"/>
      <c r="D50" s="2"/>
    </row>
    <row r="51" spans="1:4" ht="14.45" customHeight="1" x14ac:dyDescent="0.2">
      <c r="A51" s="29" t="s">
        <v>628</v>
      </c>
      <c r="B51" s="2"/>
      <c r="C51" s="82"/>
      <c r="D51" s="2"/>
    </row>
    <row r="52" spans="1:4" ht="14.45" customHeight="1" x14ac:dyDescent="0.2">
      <c r="B52" s="2"/>
      <c r="C52" s="82"/>
      <c r="D52" s="2"/>
    </row>
    <row r="53" spans="1:4" x14ac:dyDescent="0.2">
      <c r="A53" s="86" t="s">
        <v>78</v>
      </c>
      <c r="B53" s="2"/>
      <c r="C53" s="82"/>
      <c r="D53" s="2"/>
    </row>
    <row r="54" spans="1:4" ht="14.25" customHeight="1" x14ac:dyDescent="0.2">
      <c r="A54" s="87" t="s">
        <v>289</v>
      </c>
      <c r="B54" s="2"/>
      <c r="C54" s="519">
        <f>TrialBal!Q91</f>
        <v>0</v>
      </c>
      <c r="D54" s="2"/>
    </row>
    <row r="55" spans="1:4" x14ac:dyDescent="0.2">
      <c r="A55" s="87" t="s">
        <v>290</v>
      </c>
      <c r="B55" s="92"/>
      <c r="C55" s="453">
        <f>TrialBal!Q93</f>
        <v>0</v>
      </c>
      <c r="D55" s="92"/>
    </row>
    <row r="56" spans="1:4" x14ac:dyDescent="0.2">
      <c r="A56" s="87" t="s">
        <v>131</v>
      </c>
      <c r="B56" s="92"/>
      <c r="C56" s="453">
        <f>TrialBal!Q110</f>
        <v>0</v>
      </c>
      <c r="D56" s="92"/>
    </row>
    <row r="57" spans="1:4" x14ac:dyDescent="0.2">
      <c r="A57" s="87" t="s">
        <v>383</v>
      </c>
      <c r="B57" s="92"/>
      <c r="C57" s="453">
        <f>TrialBal!Q94</f>
        <v>0</v>
      </c>
      <c r="D57" s="92"/>
    </row>
    <row r="58" spans="1:4" x14ac:dyDescent="0.2">
      <c r="A58" s="87" t="s">
        <v>443</v>
      </c>
      <c r="B58" s="92"/>
      <c r="C58" s="453">
        <f>-TrialBal!Q92</f>
        <v>0</v>
      </c>
      <c r="D58" s="92"/>
    </row>
    <row r="59" spans="1:4" x14ac:dyDescent="0.2">
      <c r="A59" s="87" t="s">
        <v>558</v>
      </c>
      <c r="B59" s="92"/>
      <c r="C59" s="453">
        <f>TrialBal!Q96</f>
        <v>0</v>
      </c>
      <c r="D59" s="92"/>
    </row>
    <row r="60" spans="1:4" x14ac:dyDescent="0.2">
      <c r="A60" s="87" t="s">
        <v>333</v>
      </c>
      <c r="B60" s="94"/>
      <c r="C60" s="521"/>
      <c r="D60" s="2"/>
    </row>
    <row r="61" spans="1:4" x14ac:dyDescent="0.2">
      <c r="A61" s="85" t="s">
        <v>337</v>
      </c>
      <c r="B61" s="94"/>
      <c r="C61" s="521"/>
      <c r="D61" s="2"/>
    </row>
    <row r="62" spans="1:4" x14ac:dyDescent="0.2">
      <c r="A62" s="95" t="s">
        <v>978</v>
      </c>
      <c r="B62" s="94"/>
      <c r="C62" s="521">
        <f>'long term debt'!G3+'long term debt'!G4</f>
        <v>0</v>
      </c>
      <c r="D62" s="2"/>
    </row>
    <row r="63" spans="1:4" x14ac:dyDescent="0.2">
      <c r="A63" s="95" t="s">
        <v>334</v>
      </c>
      <c r="B63" s="94"/>
      <c r="C63" s="521">
        <f>TrialBal!Q135</f>
        <v>0</v>
      </c>
      <c r="D63" s="2"/>
    </row>
    <row r="64" spans="1:4" x14ac:dyDescent="0.2">
      <c r="A64" s="95" t="s">
        <v>385</v>
      </c>
      <c r="B64" s="94"/>
      <c r="C64" s="521">
        <f>'long term debt'!G6</f>
        <v>0</v>
      </c>
      <c r="D64" s="2"/>
    </row>
    <row r="65" spans="1:7" x14ac:dyDescent="0.2">
      <c r="A65" s="95" t="s">
        <v>873</v>
      </c>
      <c r="B65" s="94"/>
      <c r="C65" s="521">
        <f>'ROU Assets'!I25</f>
        <v>0</v>
      </c>
      <c r="D65" s="2"/>
    </row>
    <row r="66" spans="1:7" x14ac:dyDescent="0.2">
      <c r="A66" s="95" t="s">
        <v>982</v>
      </c>
      <c r="B66" s="94"/>
      <c r="C66" s="521">
        <f>'long term debt'!G9</f>
        <v>0</v>
      </c>
      <c r="D66" s="2"/>
    </row>
    <row r="67" spans="1:7" x14ac:dyDescent="0.2">
      <c r="A67" s="95" t="s">
        <v>999</v>
      </c>
      <c r="B67" s="94"/>
      <c r="C67" s="521">
        <f>'ROU Assets'!I34</f>
        <v>0</v>
      </c>
      <c r="D67" s="2"/>
    </row>
    <row r="68" spans="1:7" x14ac:dyDescent="0.2">
      <c r="A68" s="85" t="s">
        <v>335</v>
      </c>
      <c r="B68" s="94"/>
      <c r="C68" s="521"/>
      <c r="D68" s="2"/>
    </row>
    <row r="69" spans="1:7" ht="17.25" customHeight="1" x14ac:dyDescent="0.2">
      <c r="A69" s="95" t="s">
        <v>978</v>
      </c>
      <c r="B69" s="94"/>
      <c r="C69" s="521">
        <f>'long term debt'!H3+'long term debt'!H4</f>
        <v>0</v>
      </c>
      <c r="D69" s="2"/>
    </row>
    <row r="70" spans="1:7" ht="14.25" customHeight="1" x14ac:dyDescent="0.2">
      <c r="A70" s="95" t="s">
        <v>385</v>
      </c>
      <c r="B70" s="94"/>
      <c r="C70" s="521">
        <f>'long term debt'!H6</f>
        <v>0</v>
      </c>
      <c r="D70" s="2"/>
    </row>
    <row r="71" spans="1:7" ht="14.25" customHeight="1" x14ac:dyDescent="0.2">
      <c r="A71" s="95" t="s">
        <v>873</v>
      </c>
      <c r="B71" s="94"/>
      <c r="C71" s="521">
        <f>'ROU Assets'!J25</f>
        <v>0</v>
      </c>
      <c r="D71" s="2"/>
    </row>
    <row r="72" spans="1:7" ht="14.25" customHeight="1" x14ac:dyDescent="0.2">
      <c r="A72" s="95" t="s">
        <v>982</v>
      </c>
      <c r="B72" s="94"/>
      <c r="C72" s="521">
        <f>'long term debt'!H9</f>
        <v>0</v>
      </c>
      <c r="D72" s="2"/>
    </row>
    <row r="73" spans="1:7" ht="14.25" customHeight="1" x14ac:dyDescent="0.2">
      <c r="A73" s="95" t="s">
        <v>999</v>
      </c>
      <c r="B73" s="94"/>
      <c r="C73" s="521">
        <f>'ROU Assets'!J34</f>
        <v>0</v>
      </c>
      <c r="D73" s="2"/>
    </row>
    <row r="74" spans="1:7" ht="14.25" customHeight="1" x14ac:dyDescent="0.2">
      <c r="A74" s="85" t="s">
        <v>817</v>
      </c>
      <c r="B74" s="94"/>
      <c r="C74" s="521">
        <f>TrialBal!Q123</f>
        <v>0</v>
      </c>
      <c r="D74" s="2"/>
    </row>
    <row r="75" spans="1:7" ht="14.25" customHeight="1" x14ac:dyDescent="0.2">
      <c r="A75" s="85" t="s">
        <v>727</v>
      </c>
      <c r="B75" s="92"/>
      <c r="C75" s="453">
        <f>TrialBal!Q104</f>
        <v>0</v>
      </c>
      <c r="D75" s="2"/>
    </row>
    <row r="76" spans="1:7" ht="14.25" customHeight="1" x14ac:dyDescent="0.2">
      <c r="A76" s="85" t="s">
        <v>796</v>
      </c>
      <c r="B76" s="92"/>
      <c r="C76" s="453">
        <f>TrialBal!Q107</f>
        <v>0</v>
      </c>
      <c r="D76" s="2"/>
    </row>
    <row r="77" spans="1:7" x14ac:dyDescent="0.2">
      <c r="A77" s="96" t="s">
        <v>292</v>
      </c>
      <c r="B77" s="2"/>
      <c r="C77" s="522">
        <f>SUM(C54:C76)</f>
        <v>0</v>
      </c>
      <c r="D77" s="2"/>
      <c r="G77" s="177"/>
    </row>
    <row r="78" spans="1:7" x14ac:dyDescent="0.2">
      <c r="A78" s="96"/>
      <c r="B78" s="2"/>
      <c r="C78" s="453"/>
      <c r="D78" s="2"/>
      <c r="G78" s="177"/>
    </row>
    <row r="79" spans="1:7" x14ac:dyDescent="0.2">
      <c r="B79" s="2"/>
      <c r="C79" s="453"/>
      <c r="D79" s="2"/>
      <c r="G79" s="177"/>
    </row>
    <row r="80" spans="1:7" x14ac:dyDescent="0.2">
      <c r="A80" s="29" t="s">
        <v>572</v>
      </c>
      <c r="B80" s="2"/>
      <c r="C80" s="521"/>
      <c r="D80" s="2"/>
      <c r="E80" s="177"/>
      <c r="G80" s="177"/>
    </row>
    <row r="81" spans="1:10" x14ac:dyDescent="0.2">
      <c r="A81" s="85" t="s">
        <v>794</v>
      </c>
      <c r="B81" s="2"/>
      <c r="C81" s="453">
        <f>SUM(TrialBal!H98:H99)-SUM(TrialBal!F98:F99)</f>
        <v>0</v>
      </c>
      <c r="D81" s="2"/>
      <c r="E81" s="177"/>
      <c r="G81" s="177"/>
    </row>
    <row r="82" spans="1:10" x14ac:dyDescent="0.2">
      <c r="A82" s="85" t="s">
        <v>795</v>
      </c>
      <c r="B82" s="2"/>
      <c r="C82" s="521">
        <f>SUM(TrialBal!H100:H101)-SUM(TrialBal!F100:F101)</f>
        <v>0</v>
      </c>
      <c r="D82" s="2"/>
      <c r="E82" s="177"/>
      <c r="G82" s="177"/>
    </row>
    <row r="83" spans="1:10" x14ac:dyDescent="0.2">
      <c r="A83" s="85" t="s">
        <v>816</v>
      </c>
      <c r="B83" s="2"/>
      <c r="C83" s="521">
        <f>TrialBal!Q97-'DW Net Position'!C82-'DW Net Position'!C81</f>
        <v>0</v>
      </c>
      <c r="D83" s="2"/>
      <c r="E83" s="177"/>
      <c r="G83" s="177"/>
    </row>
    <row r="84" spans="1:10" x14ac:dyDescent="0.2">
      <c r="A84" s="96" t="s">
        <v>453</v>
      </c>
      <c r="B84" s="2"/>
      <c r="C84" s="522">
        <f>C81+C82+C83</f>
        <v>0</v>
      </c>
      <c r="D84" s="2"/>
      <c r="G84" s="177"/>
    </row>
    <row r="85" spans="1:10" x14ac:dyDescent="0.2">
      <c r="A85" s="96"/>
      <c r="B85" s="2"/>
      <c r="C85" s="81"/>
      <c r="D85" s="2"/>
      <c r="G85" s="177"/>
    </row>
    <row r="86" spans="1:10" ht="13.5" thickBot="1" x14ac:dyDescent="0.25">
      <c r="A86" s="96" t="s">
        <v>573</v>
      </c>
      <c r="B86" s="2"/>
      <c r="C86" s="520">
        <f>C77+C84</f>
        <v>0</v>
      </c>
      <c r="D86" s="2"/>
      <c r="G86" s="177"/>
    </row>
    <row r="87" spans="1:10" ht="13.5" thickTop="1" x14ac:dyDescent="0.2">
      <c r="A87" s="96"/>
      <c r="B87" s="2"/>
      <c r="C87" s="81"/>
      <c r="D87" s="2"/>
      <c r="G87" s="177"/>
    </row>
    <row r="88" spans="1:10" x14ac:dyDescent="0.2">
      <c r="A88" s="96"/>
      <c r="B88" s="2"/>
      <c r="C88" s="81"/>
      <c r="D88" s="2"/>
      <c r="G88" s="177"/>
    </row>
    <row r="89" spans="1:10" x14ac:dyDescent="0.2">
      <c r="A89" s="86" t="s">
        <v>629</v>
      </c>
      <c r="B89" s="2"/>
      <c r="D89" s="2"/>
      <c r="G89" s="177"/>
    </row>
    <row r="90" spans="1:10" x14ac:dyDescent="0.2">
      <c r="A90" s="87" t="s">
        <v>461</v>
      </c>
      <c r="B90" s="2"/>
      <c r="C90" s="523">
        <f>C32-C62-C69</f>
        <v>0</v>
      </c>
      <c r="D90" s="2"/>
    </row>
    <row r="91" spans="1:10" x14ac:dyDescent="0.2">
      <c r="A91" s="87" t="s">
        <v>336</v>
      </c>
      <c r="B91" s="2"/>
      <c r="C91" s="521"/>
      <c r="D91" s="2"/>
    </row>
    <row r="92" spans="1:10" x14ac:dyDescent="0.2">
      <c r="A92" s="85" t="s">
        <v>293</v>
      </c>
      <c r="B92" s="2"/>
      <c r="C92" s="524">
        <f>'Gov Funds - Bal Sheet'!F55</f>
        <v>0</v>
      </c>
      <c r="D92" s="2"/>
      <c r="F92" s="206"/>
      <c r="G92" s="207"/>
      <c r="H92" s="207"/>
      <c r="I92" s="207"/>
      <c r="J92" s="208"/>
    </row>
    <row r="93" spans="1:10" ht="12.75" customHeight="1" x14ac:dyDescent="0.2">
      <c r="A93" s="85" t="s">
        <v>294</v>
      </c>
      <c r="B93" s="2"/>
      <c r="C93" s="521">
        <f>'Gov Funds - Bal Sheet'!C51+'Gov Funds - Bal Sheet'!E51+'Gov Funds - Bal Sheet'!C50+'Gov Funds - Bal Sheet'!E50</f>
        <v>0</v>
      </c>
      <c r="D93" s="2"/>
      <c r="F93" s="209"/>
      <c r="G93" s="177">
        <f>C49</f>
        <v>0</v>
      </c>
      <c r="H93" s="25" t="s">
        <v>455</v>
      </c>
      <c r="J93" s="210"/>
    </row>
    <row r="94" spans="1:10" x14ac:dyDescent="0.2">
      <c r="A94" s="85" t="s">
        <v>295</v>
      </c>
      <c r="B94" s="2"/>
      <c r="C94" s="521">
        <f>'Gov Funds - Bal Sheet'!G51+'Gov Funds - Bal Sheet'!H51+'Gov Funds - Bal Sheet'!I51+'Gov Funds - Bal Sheet'!G50+'Gov Funds - Bal Sheet'!H50+'Gov Funds - Bal Sheet'!I50</f>
        <v>0</v>
      </c>
      <c r="D94" s="2"/>
      <c r="F94" s="211"/>
      <c r="G94" s="177">
        <f>C86</f>
        <v>0</v>
      </c>
      <c r="H94" s="25" t="s">
        <v>456</v>
      </c>
      <c r="J94" s="210"/>
    </row>
    <row r="95" spans="1:10" x14ac:dyDescent="0.2">
      <c r="A95" s="87" t="s">
        <v>142</v>
      </c>
      <c r="B95" s="92"/>
      <c r="C95" s="525">
        <f>C96-C90-C92-C93-C94</f>
        <v>0</v>
      </c>
      <c r="D95" s="2"/>
      <c r="F95" s="209"/>
      <c r="G95" s="177">
        <f>C96</f>
        <v>0</v>
      </c>
      <c r="H95" s="25" t="s">
        <v>457</v>
      </c>
      <c r="J95" s="210"/>
    </row>
    <row r="96" spans="1:10" ht="13.5" thickBot="1" x14ac:dyDescent="0.25">
      <c r="A96" s="96" t="s">
        <v>459</v>
      </c>
      <c r="B96" s="2"/>
      <c r="C96" s="520">
        <f>'DW St of Activities'!G42</f>
        <v>0</v>
      </c>
      <c r="D96" s="2"/>
      <c r="F96" s="209"/>
      <c r="G96" s="123">
        <f>G93-G94-G95</f>
        <v>0</v>
      </c>
      <c r="H96" s="275" t="s">
        <v>458</v>
      </c>
      <c r="J96" s="210"/>
    </row>
    <row r="97" spans="1:10" ht="13.5" thickTop="1" x14ac:dyDescent="0.2">
      <c r="A97" s="87"/>
      <c r="B97" s="2"/>
      <c r="D97" s="2"/>
      <c r="F97" s="212"/>
      <c r="G97" s="213"/>
      <c r="H97" s="213"/>
      <c r="I97" s="213"/>
      <c r="J97" s="214"/>
    </row>
    <row r="98" spans="1:10" x14ac:dyDescent="0.2">
      <c r="A98" s="96"/>
      <c r="B98" s="2"/>
      <c r="D98" s="2"/>
    </row>
    <row r="99" spans="1:10" x14ac:dyDescent="0.2">
      <c r="A99" s="89" t="s">
        <v>296</v>
      </c>
      <c r="B99" s="2"/>
      <c r="D99" s="2"/>
      <c r="G99" s="123"/>
    </row>
    <row r="100" spans="1:10" x14ac:dyDescent="0.2">
      <c r="B100" s="2"/>
      <c r="D100" s="2"/>
    </row>
    <row r="101" spans="1:10" x14ac:dyDescent="0.2">
      <c r="B101" s="2"/>
      <c r="D101" s="24"/>
    </row>
    <row r="102" spans="1:10" x14ac:dyDescent="0.2">
      <c r="B102" s="2"/>
    </row>
    <row r="103" spans="1:10" x14ac:dyDescent="0.2">
      <c r="B103" s="24"/>
      <c r="C103" s="17"/>
    </row>
    <row r="104" spans="1:10" x14ac:dyDescent="0.2">
      <c r="A104" s="24"/>
      <c r="D104" s="89"/>
    </row>
    <row r="106" spans="1:10" x14ac:dyDescent="0.2">
      <c r="B106" s="89"/>
      <c r="C106" s="89"/>
    </row>
  </sheetData>
  <phoneticPr fontId="0" type="noConversion"/>
  <pageMargins left="1" right="0.5" top="0.5" bottom="0.5" header="0.5" footer="0.5"/>
  <pageSetup scale="53" orientation="portrait" cellComments="asDisplayed" r:id="rId1"/>
  <headerFooter alignWithMargins="0"/>
  <cellWatches>
    <cellWatch r="G96"/>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rgb="FFFFC000"/>
    <pageSetUpPr fitToPage="1"/>
  </sheetPr>
  <dimension ref="A1:M46"/>
  <sheetViews>
    <sheetView view="pageBreakPreview" topLeftCell="A6" zoomScale="75" zoomScaleNormal="100" zoomScaleSheetLayoutView="75" workbookViewId="0">
      <selection activeCell="G41" sqref="G41"/>
    </sheetView>
  </sheetViews>
  <sheetFormatPr defaultColWidth="9.77734375" defaultRowHeight="12.75" x14ac:dyDescent="0.2"/>
  <cols>
    <col min="1" max="1" width="30.33203125" style="19" customWidth="1"/>
    <col min="2" max="4" width="12.77734375" style="19" customWidth="1"/>
    <col min="5" max="5" width="1.109375" style="19" customWidth="1"/>
    <col min="6" max="6" width="12.77734375" style="19" customWidth="1"/>
    <col min="7" max="7" width="18.6640625" style="19" bestFit="1" customWidth="1"/>
    <col min="8" max="8" width="9.77734375" style="19"/>
    <col min="9" max="9" width="15.6640625" style="19" customWidth="1"/>
    <col min="10" max="16384" width="9.77734375" style="19"/>
  </cols>
  <sheetData>
    <row r="1" spans="1:9" ht="15" x14ac:dyDescent="0.2">
      <c r="A1" s="70" t="str">
        <f>'DW Net Position'!A1</f>
        <v>SAMPLE COUNTY, WEST VIRGINIA, BOARD OF EDUCATION</v>
      </c>
      <c r="B1" s="17"/>
      <c r="C1" s="17"/>
      <c r="D1" s="17"/>
      <c r="E1" s="17"/>
      <c r="F1" s="17"/>
      <c r="G1" s="17"/>
      <c r="I1" s="404" t="s">
        <v>632</v>
      </c>
    </row>
    <row r="2" spans="1:9" x14ac:dyDescent="0.2">
      <c r="A2" s="70"/>
      <c r="B2" s="17"/>
      <c r="C2" s="17"/>
      <c r="D2" s="17"/>
      <c r="E2" s="17"/>
      <c r="F2" s="17"/>
      <c r="G2" s="17"/>
    </row>
    <row r="3" spans="1:9" ht="18" x14ac:dyDescent="0.25">
      <c r="A3" s="86" t="s">
        <v>92</v>
      </c>
      <c r="B3" s="17"/>
      <c r="C3" s="17"/>
      <c r="D3" s="17"/>
      <c r="E3" s="17"/>
      <c r="F3" s="17"/>
      <c r="G3" s="17"/>
      <c r="I3" s="381" t="s">
        <v>707</v>
      </c>
    </row>
    <row r="4" spans="1:9" ht="18" x14ac:dyDescent="0.25">
      <c r="A4" s="70" t="str">
        <f>'DW Net Position'!A4</f>
        <v>FYE JUNE 30, 2025</v>
      </c>
      <c r="B4" s="17"/>
      <c r="C4" s="17"/>
      <c r="D4" s="17"/>
      <c r="E4" s="17"/>
      <c r="F4" s="17"/>
      <c r="G4" s="17"/>
      <c r="I4" s="381" t="str">
        <f>'DW Net Position'!F5</f>
        <v>Password for protected sheet: BOE2025</v>
      </c>
    </row>
    <row r="5" spans="1:9" x14ac:dyDescent="0.2">
      <c r="A5" s="16"/>
    </row>
    <row r="6" spans="1:9" x14ac:dyDescent="0.2">
      <c r="A6" s="16"/>
      <c r="G6" s="18"/>
    </row>
    <row r="7" spans="1:9" ht="13.5" thickBot="1" x14ac:dyDescent="0.25">
      <c r="A7" s="17"/>
      <c r="C7" s="20"/>
      <c r="D7" s="20" t="s">
        <v>99</v>
      </c>
      <c r="E7" s="20"/>
      <c r="F7" s="20"/>
      <c r="G7" s="18" t="s">
        <v>168</v>
      </c>
    </row>
    <row r="8" spans="1:9" x14ac:dyDescent="0.2">
      <c r="A8" s="17"/>
      <c r="B8" s="18"/>
      <c r="C8" s="18"/>
      <c r="D8" s="18" t="s">
        <v>96</v>
      </c>
      <c r="E8" s="18"/>
      <c r="F8" s="18" t="s">
        <v>84</v>
      </c>
      <c r="G8" s="18" t="s">
        <v>169</v>
      </c>
      <c r="H8" s="18"/>
    </row>
    <row r="9" spans="1:9" x14ac:dyDescent="0.2">
      <c r="A9" s="17"/>
      <c r="B9" s="18"/>
      <c r="C9" s="18" t="s">
        <v>94</v>
      </c>
      <c r="D9" s="18" t="s">
        <v>97</v>
      </c>
      <c r="E9" s="18"/>
      <c r="F9" s="18" t="s">
        <v>97</v>
      </c>
      <c r="G9" s="18" t="s">
        <v>780</v>
      </c>
      <c r="H9" s="18"/>
    </row>
    <row r="10" spans="1:9" ht="13.5" thickBot="1" x14ac:dyDescent="0.25">
      <c r="A10" s="97" t="s">
        <v>105</v>
      </c>
      <c r="B10" s="21" t="s">
        <v>93</v>
      </c>
      <c r="C10" s="21" t="s">
        <v>95</v>
      </c>
      <c r="D10" s="21" t="s">
        <v>98</v>
      </c>
      <c r="E10" s="21"/>
      <c r="F10" s="21" t="s">
        <v>98</v>
      </c>
      <c r="G10" s="21" t="s">
        <v>367</v>
      </c>
      <c r="H10" s="18"/>
    </row>
    <row r="11" spans="1:9" ht="14.25" customHeight="1" x14ac:dyDescent="0.2">
      <c r="A11" s="87" t="s">
        <v>100</v>
      </c>
    </row>
    <row r="12" spans="1:9" x14ac:dyDescent="0.2">
      <c r="A12" s="87" t="s">
        <v>148</v>
      </c>
      <c r="B12" s="526">
        <f>TrialBal!K211</f>
        <v>0</v>
      </c>
      <c r="C12" s="526">
        <f>TrialBal!M170</f>
        <v>0</v>
      </c>
      <c r="D12" s="526">
        <f>TrialBal!M183</f>
        <v>0</v>
      </c>
      <c r="E12" s="526"/>
      <c r="F12" s="526">
        <f>TrialBal!M198</f>
        <v>0</v>
      </c>
      <c r="G12" s="519">
        <f>F12+D12+C12-B12</f>
        <v>0</v>
      </c>
    </row>
    <row r="13" spans="1:9" x14ac:dyDescent="0.2">
      <c r="A13" s="87" t="s">
        <v>303</v>
      </c>
    </row>
    <row r="14" spans="1:9" x14ac:dyDescent="0.2">
      <c r="A14" s="85" t="s">
        <v>205</v>
      </c>
      <c r="B14" s="202">
        <f>TrialBal!K223</f>
        <v>0</v>
      </c>
      <c r="C14" s="202">
        <f>TrialBal!M171</f>
        <v>0</v>
      </c>
      <c r="D14" s="202">
        <f>TrialBal!M185</f>
        <v>0</v>
      </c>
      <c r="E14" s="202"/>
      <c r="F14" s="202">
        <f>TrialBal!M199</f>
        <v>0</v>
      </c>
      <c r="G14" s="19">
        <f t="shared" ref="G14:G24" si="0">F14+D14+C14-B14</f>
        <v>0</v>
      </c>
    </row>
    <row r="15" spans="1:9" x14ac:dyDescent="0.2">
      <c r="A15" s="85" t="s">
        <v>304</v>
      </c>
      <c r="B15" s="202">
        <f>TrialBal!K235</f>
        <v>0</v>
      </c>
      <c r="C15" s="202">
        <f>TrialBal!M172</f>
        <v>0</v>
      </c>
      <c r="D15" s="202">
        <f>TrialBal!M187</f>
        <v>0</v>
      </c>
      <c r="E15" s="202"/>
      <c r="F15" s="202">
        <f>TrialBal!M200</f>
        <v>0</v>
      </c>
      <c r="G15" s="19">
        <f t="shared" si="0"/>
        <v>0</v>
      </c>
    </row>
    <row r="16" spans="1:9" x14ac:dyDescent="0.2">
      <c r="A16" s="85" t="s">
        <v>654</v>
      </c>
      <c r="B16" s="202">
        <f>TrialBal!K247</f>
        <v>0</v>
      </c>
      <c r="C16" s="202">
        <f>TrialBal!M173</f>
        <v>0</v>
      </c>
      <c r="D16" s="202">
        <f>TrialBal!M189</f>
        <v>0</v>
      </c>
      <c r="E16" s="202"/>
      <c r="F16" s="202">
        <f>TrialBal!M201</f>
        <v>0</v>
      </c>
      <c r="G16" s="19">
        <f t="shared" si="0"/>
        <v>0</v>
      </c>
    </row>
    <row r="17" spans="1:7" x14ac:dyDescent="0.2">
      <c r="A17" s="85" t="s">
        <v>306</v>
      </c>
      <c r="B17" s="202">
        <f>TrialBal!K259</f>
        <v>0</v>
      </c>
      <c r="C17" s="202">
        <f>TrialBal!M174</f>
        <v>0</v>
      </c>
      <c r="D17" s="202">
        <f>TrialBal!M190</f>
        <v>0</v>
      </c>
      <c r="E17" s="202"/>
      <c r="F17" s="202">
        <f>TrialBal!M202</f>
        <v>0</v>
      </c>
      <c r="G17" s="19">
        <f t="shared" si="0"/>
        <v>0</v>
      </c>
    </row>
    <row r="18" spans="1:7" x14ac:dyDescent="0.2">
      <c r="A18" s="85" t="s">
        <v>658</v>
      </c>
      <c r="B18" s="202">
        <f>TrialBal!K271</f>
        <v>0</v>
      </c>
      <c r="C18" s="202">
        <f>TrialBal!M175</f>
        <v>0</v>
      </c>
      <c r="D18" s="202">
        <f>TrialBal!M191</f>
        <v>0</v>
      </c>
      <c r="E18" s="202"/>
      <c r="F18" s="202">
        <f>TrialBal!M203</f>
        <v>0</v>
      </c>
      <c r="G18" s="19">
        <f t="shared" si="0"/>
        <v>0</v>
      </c>
    </row>
    <row r="19" spans="1:7" x14ac:dyDescent="0.2">
      <c r="A19" s="85" t="s">
        <v>307</v>
      </c>
      <c r="B19" s="202">
        <f>TrialBal!K283+TrialBal!K343</f>
        <v>0</v>
      </c>
      <c r="C19" s="202">
        <f>TrialBal!M176</f>
        <v>0</v>
      </c>
      <c r="D19" s="202">
        <f>TrialBal!M192</f>
        <v>0</v>
      </c>
      <c r="E19" s="202"/>
      <c r="F19" s="202">
        <f>TrialBal!M204</f>
        <v>0</v>
      </c>
      <c r="G19" s="19">
        <f t="shared" si="0"/>
        <v>0</v>
      </c>
    </row>
    <row r="20" spans="1:7" x14ac:dyDescent="0.2">
      <c r="A20" s="85" t="s">
        <v>308</v>
      </c>
      <c r="B20" s="202">
        <f>TrialBal!K295</f>
        <v>0</v>
      </c>
      <c r="C20" s="202">
        <f>TrialBal!M177</f>
        <v>0</v>
      </c>
      <c r="D20" s="202">
        <f>TrialBal!M193</f>
        <v>0</v>
      </c>
      <c r="E20" s="202"/>
      <c r="F20" s="202">
        <f>TrialBal!M205</f>
        <v>0</v>
      </c>
      <c r="G20" s="19">
        <f t="shared" si="0"/>
        <v>0</v>
      </c>
    </row>
    <row r="21" spans="1:7" x14ac:dyDescent="0.2">
      <c r="A21" s="85" t="s">
        <v>659</v>
      </c>
      <c r="B21" s="202">
        <f>TrialBal!K307</f>
        <v>0</v>
      </c>
      <c r="C21" s="202">
        <f>TrialBal!M178</f>
        <v>0</v>
      </c>
      <c r="D21" s="202">
        <f>TrialBal!M194</f>
        <v>0</v>
      </c>
      <c r="E21" s="202"/>
      <c r="F21" s="202">
        <f>TrialBal!M207</f>
        <v>0</v>
      </c>
      <c r="G21" s="19">
        <f>F21+D21+C21-B21</f>
        <v>0</v>
      </c>
    </row>
    <row r="22" spans="1:7" x14ac:dyDescent="0.2">
      <c r="A22" s="87" t="s">
        <v>309</v>
      </c>
      <c r="B22" s="202">
        <f>TrialBal!K319</f>
        <v>0</v>
      </c>
      <c r="C22" s="202">
        <f>TrialBal!M179</f>
        <v>0</v>
      </c>
      <c r="D22" s="202">
        <f>TrialBal!M195</f>
        <v>0</v>
      </c>
      <c r="E22" s="202"/>
      <c r="F22" s="202">
        <f>TrialBal!M206</f>
        <v>0</v>
      </c>
      <c r="G22" s="19">
        <f t="shared" si="0"/>
        <v>0</v>
      </c>
    </row>
    <row r="23" spans="1:7" x14ac:dyDescent="0.2">
      <c r="A23" s="87" t="s">
        <v>310</v>
      </c>
      <c r="B23" s="202">
        <f>TrialBal!K331</f>
        <v>0</v>
      </c>
      <c r="C23" s="202">
        <f>TrialBal!M182</f>
        <v>0</v>
      </c>
      <c r="D23" s="202">
        <f>TrialBal!M197</f>
        <v>0</v>
      </c>
      <c r="E23" s="202"/>
      <c r="F23" s="202">
        <f>TrialBal!M208</f>
        <v>0</v>
      </c>
      <c r="G23" s="19">
        <f t="shared" si="0"/>
        <v>0</v>
      </c>
    </row>
    <row r="24" spans="1:7" x14ac:dyDescent="0.2">
      <c r="A24" s="87" t="s">
        <v>970</v>
      </c>
      <c r="B24" s="202">
        <f>TrialBal!K351+TrialBal!K356+TrialBal!K360</f>
        <v>0</v>
      </c>
      <c r="C24" s="202">
        <v>0</v>
      </c>
      <c r="D24" s="202">
        <v>0</v>
      </c>
      <c r="E24" s="202"/>
      <c r="F24" s="202">
        <v>0</v>
      </c>
      <c r="G24" s="19">
        <f t="shared" si="0"/>
        <v>0</v>
      </c>
    </row>
    <row r="25" spans="1:7" ht="20.100000000000001" customHeight="1" x14ac:dyDescent="0.2">
      <c r="A25" s="87" t="s">
        <v>339</v>
      </c>
      <c r="B25" s="93">
        <f>SUM(B12:B24)</f>
        <v>0</v>
      </c>
      <c r="C25" s="93">
        <f>SUM(C12:C24)</f>
        <v>0</v>
      </c>
      <c r="D25" s="93">
        <f>SUM(D12:D24)</f>
        <v>0</v>
      </c>
      <c r="E25" s="93"/>
      <c r="F25" s="93">
        <f>SUM(F12:F24)</f>
        <v>0</v>
      </c>
      <c r="G25" s="93">
        <f>SUM(G12:G24)</f>
        <v>0</v>
      </c>
    </row>
    <row r="26" spans="1:7" ht="10.5" customHeight="1" x14ac:dyDescent="0.2">
      <c r="F26" s="74"/>
    </row>
    <row r="27" spans="1:7" x14ac:dyDescent="0.2">
      <c r="B27" s="87" t="s">
        <v>101</v>
      </c>
      <c r="F27" s="74"/>
    </row>
    <row r="28" spans="1:7" x14ac:dyDescent="0.2">
      <c r="B28" s="85" t="s">
        <v>162</v>
      </c>
      <c r="F28" s="74"/>
      <c r="G28" s="202">
        <f>TrialBal!M152</f>
        <v>0</v>
      </c>
    </row>
    <row r="29" spans="1:7" x14ac:dyDescent="0.2">
      <c r="B29" s="85" t="s">
        <v>163</v>
      </c>
      <c r="G29" s="202">
        <f>TrialBal!M155</f>
        <v>0</v>
      </c>
    </row>
    <row r="30" spans="1:7" x14ac:dyDescent="0.2">
      <c r="B30" s="85" t="s">
        <v>164</v>
      </c>
      <c r="G30" s="202">
        <f>TrialBal!M166</f>
        <v>0</v>
      </c>
    </row>
    <row r="31" spans="1:7" x14ac:dyDescent="0.2">
      <c r="B31" s="85" t="s">
        <v>165</v>
      </c>
      <c r="G31" s="202">
        <f>TrialBal!M168</f>
        <v>0</v>
      </c>
    </row>
    <row r="32" spans="1:7" x14ac:dyDescent="0.2">
      <c r="B32" s="87" t="s">
        <v>438</v>
      </c>
      <c r="G32" s="202">
        <f>TrialBal!M379</f>
        <v>0</v>
      </c>
    </row>
    <row r="33" spans="1:13" x14ac:dyDescent="0.2">
      <c r="B33" s="87" t="s">
        <v>636</v>
      </c>
      <c r="G33" s="202">
        <f>-TrialBal!K363</f>
        <v>0</v>
      </c>
    </row>
    <row r="34" spans="1:13" x14ac:dyDescent="0.2">
      <c r="B34" s="87" t="s">
        <v>967</v>
      </c>
      <c r="G34" s="202">
        <f>-TrialBal!K366</f>
        <v>0</v>
      </c>
    </row>
    <row r="35" spans="1:13" x14ac:dyDescent="0.2">
      <c r="B35" s="87" t="s">
        <v>318</v>
      </c>
      <c r="G35" s="202">
        <f>TrialBal!M376</f>
        <v>0</v>
      </c>
    </row>
    <row r="36" spans="1:13" x14ac:dyDescent="0.2">
      <c r="B36" s="87" t="s">
        <v>319</v>
      </c>
      <c r="G36" s="202">
        <f>-TrialBal!K377</f>
        <v>0</v>
      </c>
    </row>
    <row r="37" spans="1:13" ht="16.5" customHeight="1" x14ac:dyDescent="0.2">
      <c r="B37" s="87" t="s">
        <v>439</v>
      </c>
      <c r="G37" s="104">
        <f>SUM(G28:G36)</f>
        <v>0</v>
      </c>
    </row>
    <row r="38" spans="1:13" ht="16.5" customHeight="1" x14ac:dyDescent="0.2">
      <c r="A38" s="17"/>
      <c r="B38" s="87" t="s">
        <v>725</v>
      </c>
      <c r="C38" s="17"/>
      <c r="D38" s="17"/>
      <c r="E38" s="17"/>
      <c r="F38" s="17"/>
      <c r="G38" s="325">
        <f>SUM(G25,G37)</f>
        <v>0</v>
      </c>
      <c r="I38" s="74"/>
    </row>
    <row r="39" spans="1:13" ht="16.5" customHeight="1" x14ac:dyDescent="0.2">
      <c r="A39" s="17"/>
      <c r="B39" s="87" t="s">
        <v>771</v>
      </c>
      <c r="C39" s="17"/>
      <c r="D39" s="17"/>
      <c r="E39" s="17"/>
      <c r="F39" s="17"/>
      <c r="G39" s="330">
        <v>0</v>
      </c>
      <c r="H39" s="19" t="s">
        <v>655</v>
      </c>
      <c r="I39" s="74"/>
    </row>
    <row r="40" spans="1:13" ht="16.5" customHeight="1" x14ac:dyDescent="0.2">
      <c r="A40" s="17"/>
      <c r="B40" s="87" t="s">
        <v>812</v>
      </c>
      <c r="C40" s="17"/>
      <c r="D40" s="17"/>
      <c r="E40" s="17"/>
      <c r="F40" s="17"/>
      <c r="G40" s="632">
        <f>SUM('Restatement of Beg Net Position'!C20:C20)</f>
        <v>0</v>
      </c>
      <c r="H40" s="628"/>
      <c r="I40" s="629"/>
      <c r="J40" s="628"/>
      <c r="K40" s="628"/>
      <c r="L40" s="628"/>
      <c r="M40" s="628"/>
    </row>
    <row r="41" spans="1:13" ht="16.5" customHeight="1" x14ac:dyDescent="0.2">
      <c r="A41" s="17"/>
      <c r="B41" s="87" t="s">
        <v>462</v>
      </c>
      <c r="C41" s="17"/>
      <c r="D41" s="17"/>
      <c r="E41" s="17"/>
      <c r="F41" s="17"/>
      <c r="G41" s="203">
        <f>TrialBal!Q137</f>
        <v>0</v>
      </c>
    </row>
    <row r="42" spans="1:13" ht="20.25" customHeight="1" thickBot="1" x14ac:dyDescent="0.25">
      <c r="B42" s="87" t="s">
        <v>463</v>
      </c>
      <c r="G42" s="527">
        <f>G41+G38</f>
        <v>0</v>
      </c>
      <c r="I42" s="301">
        <f>G42-'DW Net Position'!C96</f>
        <v>0</v>
      </c>
      <c r="J42" s="93" t="s">
        <v>631</v>
      </c>
      <c r="K42" s="302"/>
    </row>
    <row r="43" spans="1:13" ht="10.5" customHeight="1" thickTop="1" x14ac:dyDescent="0.2"/>
    <row r="45" spans="1:13" x14ac:dyDescent="0.2">
      <c r="I45" s="19" t="s">
        <v>656</v>
      </c>
    </row>
    <row r="46" spans="1:13" x14ac:dyDescent="0.2">
      <c r="A46" s="788" t="s">
        <v>296</v>
      </c>
      <c r="B46" s="788"/>
      <c r="C46" s="788"/>
      <c r="D46" s="788"/>
      <c r="E46" s="788"/>
      <c r="F46" s="788"/>
      <c r="G46" s="788"/>
      <c r="I46" s="301">
        <f>G39+G40-G41</f>
        <v>0</v>
      </c>
      <c r="J46" s="93" t="s">
        <v>631</v>
      </c>
      <c r="K46" s="302"/>
    </row>
  </sheetData>
  <mergeCells count="1">
    <mergeCell ref="A46:G46"/>
  </mergeCells>
  <phoneticPr fontId="0" type="noConversion"/>
  <pageMargins left="0.75" right="0.75" top="0.5" bottom="0.5" header="0.5" footer="0.5"/>
  <pageSetup scale="87" orientation="landscape" cellComments="asDisplayed" r:id="rId1"/>
  <headerFooter alignWithMargins="0"/>
  <cellWatches>
    <cellWatch r="I42"/>
    <cellWatch r="I46"/>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62</vt:i4>
      </vt:variant>
    </vt:vector>
  </HeadingPairs>
  <TitlesOfParts>
    <vt:vector size="105" baseType="lpstr">
      <vt:lpstr>MD&amp;A Section</vt:lpstr>
      <vt:lpstr>MD&amp;A DW-Net Position</vt:lpstr>
      <vt:lpstr>MD&amp;A DW-Act</vt:lpstr>
      <vt:lpstr>MD&amp;A Cap Assets</vt:lpstr>
      <vt:lpstr>MD&amp;A ROU Assets</vt:lpstr>
      <vt:lpstr>MD&amp;A Gen Obligation</vt:lpstr>
      <vt:lpstr>Basic Stmts</vt:lpstr>
      <vt:lpstr>DW Net Position</vt:lpstr>
      <vt:lpstr>DW St of Activities</vt:lpstr>
      <vt:lpstr>Gov Funds - Bal Sheet</vt:lpstr>
      <vt:lpstr>Gov Funds - Rev-Exp</vt:lpstr>
      <vt:lpstr>Recon Activities</vt:lpstr>
      <vt:lpstr>Fiduciary Funds Net Position</vt:lpstr>
      <vt:lpstr>Changes in Fiduc. Net Position</vt:lpstr>
      <vt:lpstr>Notes Section</vt:lpstr>
      <vt:lpstr>Notes - Fund Balance</vt:lpstr>
      <vt:lpstr>Capital Assets</vt:lpstr>
      <vt:lpstr>Notes - Cap Assets &amp; Dep.</vt:lpstr>
      <vt:lpstr>ROU Assets</vt:lpstr>
      <vt:lpstr>Notes - ROU Assets &amp; Amort.</vt:lpstr>
      <vt:lpstr>long term debt</vt:lpstr>
      <vt:lpstr>Restatement of Beg Net Position</vt:lpstr>
      <vt:lpstr>RSI Section</vt:lpstr>
      <vt:lpstr>Budgetary Comp Sch - Gen</vt:lpstr>
      <vt:lpstr>Budgetary Comp Sch - Sp Rev</vt:lpstr>
      <vt:lpstr>Budgetary Comp Sch - SAF</vt:lpstr>
      <vt:lpstr>Budgetary Comp - Sp Rev ESSERF</vt:lpstr>
      <vt:lpstr>OSI</vt:lpstr>
      <vt:lpstr>Budgetary Comp - Debt Svc</vt:lpstr>
      <vt:lpstr>Budgetary Comp - Bond Constr31</vt:lpstr>
      <vt:lpstr>Budgetary Comp-Perm Improve</vt:lpstr>
      <vt:lpstr>Budgetary Comp-Cap Project51</vt:lpstr>
      <vt:lpstr>Excess Levy Rev &amp; Exp</vt:lpstr>
      <vt:lpstr>Changes in School Funds</vt:lpstr>
      <vt:lpstr>SEFA</vt:lpstr>
      <vt:lpstr>SAGA</vt:lpstr>
      <vt:lpstr>Workpapers Section</vt:lpstr>
      <vt:lpstr>TrialBal</vt:lpstr>
      <vt:lpstr>JEs</vt:lpstr>
      <vt:lpstr>Sheet3</vt:lpstr>
      <vt:lpstr>Rev Alloc</vt:lpstr>
      <vt:lpstr>Rev Check</vt:lpstr>
      <vt:lpstr>Encumbrance Distribution</vt:lpstr>
      <vt:lpstr>Activities_Reconcile</vt:lpstr>
      <vt:lpstr>Capital_Grants_All_Allocated</vt:lpstr>
      <vt:lpstr>Charges_For_Serv_All_Allocated</vt:lpstr>
      <vt:lpstr>COMB_BS</vt:lpstr>
      <vt:lpstr>COMB_RE</vt:lpstr>
      <vt:lpstr>Conversion_Entries_Balance</vt:lpstr>
      <vt:lpstr>DW_Bal_Sheet_Reconciles_with_Fund_Bal</vt:lpstr>
      <vt:lpstr>DW_Net_Position_Balances</vt:lpstr>
      <vt:lpstr>gasb34gw</vt:lpstr>
      <vt:lpstr>Gov_Funds_Bal_Sheet_Balances</vt:lpstr>
      <vt:lpstr>Net_Position_check_when_prior_period_restatement</vt:lpstr>
      <vt:lpstr>Oper_Grants_All_Allocated</vt:lpstr>
      <vt:lpstr>'Basic Stmts'!Print_Area</vt:lpstr>
      <vt:lpstr>'Budgetary Comp - Bond Constr31'!Print_Area</vt:lpstr>
      <vt:lpstr>'Budgetary Comp - Debt Svc'!Print_Area</vt:lpstr>
      <vt:lpstr>'Budgetary Comp - Sp Rev ESSERF'!Print_Area</vt:lpstr>
      <vt:lpstr>'Budgetary Comp Sch - Gen'!Print_Area</vt:lpstr>
      <vt:lpstr>'Budgetary Comp Sch - SAF'!Print_Area</vt:lpstr>
      <vt:lpstr>'Budgetary Comp Sch - Sp Rev'!Print_Area</vt:lpstr>
      <vt:lpstr>'Budgetary Comp-Cap Project51'!Print_Area</vt:lpstr>
      <vt:lpstr>'Budgetary Comp-Perm Improve'!Print_Area</vt:lpstr>
      <vt:lpstr>'Capital Assets'!Print_Area</vt:lpstr>
      <vt:lpstr>'Changes in Fiduc. Net Position'!Print_Area</vt:lpstr>
      <vt:lpstr>'Changes in School Funds'!Print_Area</vt:lpstr>
      <vt:lpstr>'DW Net Position'!Print_Area</vt:lpstr>
      <vt:lpstr>'DW St of Activities'!Print_Area</vt:lpstr>
      <vt:lpstr>'Excess Levy Rev &amp; Exp'!Print_Area</vt:lpstr>
      <vt:lpstr>'Fiduciary Funds Net Position'!Print_Area</vt:lpstr>
      <vt:lpstr>'Gov Funds - Bal Sheet'!Print_Area</vt:lpstr>
      <vt:lpstr>'Gov Funds - Rev-Exp'!Print_Area</vt:lpstr>
      <vt:lpstr>JEs!Print_Area</vt:lpstr>
      <vt:lpstr>'long term debt'!Print_Area</vt:lpstr>
      <vt:lpstr>'MD&amp;A Cap Assets'!Print_Area</vt:lpstr>
      <vt:lpstr>'MD&amp;A DW-Act'!Print_Area</vt:lpstr>
      <vt:lpstr>'MD&amp;A DW-Net Position'!Print_Area</vt:lpstr>
      <vt:lpstr>'MD&amp;A Gen Obligation'!Print_Area</vt:lpstr>
      <vt:lpstr>'MD&amp;A ROU Assets'!Print_Area</vt:lpstr>
      <vt:lpstr>'MD&amp;A Section'!Print_Area</vt:lpstr>
      <vt:lpstr>'Notes - Cap Assets &amp; Dep.'!Print_Area</vt:lpstr>
      <vt:lpstr>'Notes - Fund Balance'!Print_Area</vt:lpstr>
      <vt:lpstr>'Notes - ROU Assets &amp; Amort.'!Print_Area</vt:lpstr>
      <vt:lpstr>'Notes Section'!Print_Area</vt:lpstr>
      <vt:lpstr>OSI!Print_Area</vt:lpstr>
      <vt:lpstr>'Recon Activities'!Print_Area</vt:lpstr>
      <vt:lpstr>'Restatement of Beg Net Position'!Print_Area</vt:lpstr>
      <vt:lpstr>'Rev Alloc'!Print_Area</vt:lpstr>
      <vt:lpstr>'Rev Check'!Print_Area</vt:lpstr>
      <vt:lpstr>'ROU Assets'!Print_Area</vt:lpstr>
      <vt:lpstr>'RSI Section'!Print_Area</vt:lpstr>
      <vt:lpstr>SAGA!Print_Area</vt:lpstr>
      <vt:lpstr>TrialBal!Print_Area</vt:lpstr>
      <vt:lpstr>'Workpapers Section'!Print_Area</vt:lpstr>
      <vt:lpstr>'Rev Alloc'!Print_Titles</vt:lpstr>
      <vt:lpstr>TrialBal!Print_Titles</vt:lpstr>
      <vt:lpstr>Progressed_Net_Position_Balances</vt:lpstr>
      <vt:lpstr>Rev_Alloc_In_Balance</vt:lpstr>
      <vt:lpstr>Rev_Check_In_Balance</vt:lpstr>
      <vt:lpstr>revenues</vt:lpstr>
      <vt:lpstr>TB_Conver_Entries_In_Bal</vt:lpstr>
      <vt:lpstr>TB_District_Wide_In_Bal</vt:lpstr>
      <vt:lpstr>TB_Funds_In_Bal</vt:lpstr>
      <vt:lpstr>Valid_Entity_Type</vt:lpstr>
    </vt:vector>
  </TitlesOfParts>
  <Company>Arnett &amp; Foster,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Arnett &amp; Foster</dc:creator>
  <cp:lastModifiedBy>Joshua Harner</cp:lastModifiedBy>
  <cp:lastPrinted>2023-08-07T13:58:33Z</cp:lastPrinted>
  <dcterms:created xsi:type="dcterms:W3CDTF">2001-05-21T17:52:01Z</dcterms:created>
  <dcterms:modified xsi:type="dcterms:W3CDTF">2025-08-15T19:13:32Z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2022-09-01T19:28:11Z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9c2a1edb-62e4-4323-8ac4-aa123e615451</vt:lpwstr>
  </property>
  <property fmtid="{D5CDD505-2E9C-101B-9397-08002B2CF9AE}" pid="8" name="MSIP_Label_460f4a70-4b6c-4bd4-a002-31edb9c00abe_ContentBits">
    <vt:lpwstr>0</vt:lpwstr>
  </property>
</Properties>
</file>